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سهام بزرگ کاردان\گزارش افشا پرتفو\"/>
    </mc:Choice>
  </mc:AlternateContent>
  <xr:revisionPtr revIDLastSave="0" documentId="13_ncr:1_{23E8EFCD-A1F1-406D-9744-9B883D07CDB0}" xr6:coauthVersionLast="45" xr6:coauthVersionMax="45" xr10:uidLastSave="{00000000-0000-0000-0000-000000000000}"/>
  <bookViews>
    <workbookView xWindow="-120" yWindow="-120" windowWidth="29040" windowHeight="15840" tabRatio="773" activeTab="5" xr2:uid="{00000000-000D-0000-FFFF-FFFF00000000}"/>
  </bookViews>
  <sheets>
    <sheet name="سهام " sheetId="16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بانکی'!$A$1:$H$14</definedName>
    <definedName name="_xlnm.Print_Area" localSheetId="3">'درآمد سود سهام'!$A$1:$S$36</definedName>
    <definedName name="_xlnm.Print_Area" localSheetId="4">'درآمد ناشی از تغییر قیمت اوراق'!$A$1:$Q$57</definedName>
    <definedName name="_xlnm.Print_Area" localSheetId="5">'درآمد ناشی از فروش'!$A$1:$Q$64</definedName>
    <definedName name="_xlnm.Print_Area" localSheetId="8">'سایر درآمدها'!$A$1:$E$12</definedName>
    <definedName name="_xlnm.Print_Area" localSheetId="1">سپرده!$A$1:$S$16</definedName>
    <definedName name="_xlnm.Print_Area" localSheetId="6">'سرمایه‌گذاری در سهام'!$A$1:$U$86</definedName>
    <definedName name="_xlnm.Print_Area" localSheetId="2">'سود اوراق بهادار و سپرده بانکی'!$A$1:$Q$14</definedName>
    <definedName name="_xlnm.Print_Area" localSheetId="0">'سهام '!$A$1:$Y$58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6" l="1"/>
  <c r="S10" i="6"/>
  <c r="S11" i="6"/>
  <c r="S12" i="6"/>
  <c r="S13" i="6"/>
  <c r="S14" i="6"/>
  <c r="S8" i="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Y49" i="16"/>
  <c r="Y50" i="16"/>
  <c r="Y51" i="16"/>
  <c r="Y52" i="16"/>
  <c r="Y53" i="16"/>
  <c r="Y54" i="16"/>
  <c r="Y55" i="16"/>
  <c r="Y56" i="16"/>
  <c r="Y10" i="16"/>
  <c r="Y11" i="16"/>
  <c r="Y12" i="16"/>
  <c r="Y9" i="16"/>
  <c r="O49" i="9" l="1"/>
  <c r="M56" i="9"/>
  <c r="M49" i="9"/>
  <c r="O56" i="9"/>
  <c r="Q56" i="9"/>
  <c r="I56" i="9"/>
  <c r="M58" i="9" l="1"/>
  <c r="I55" i="9" l="1"/>
  <c r="Y57" i="16" l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" i="11"/>
  <c r="U8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" i="11"/>
  <c r="M62" i="10"/>
  <c r="M63" i="10" l="1"/>
  <c r="I85" i="11"/>
  <c r="E56" i="9"/>
  <c r="E48" i="9"/>
  <c r="G55" i="9"/>
  <c r="Q62" i="10"/>
  <c r="I57" i="16"/>
  <c r="C10" i="15" l="1"/>
  <c r="I17" i="10" l="1"/>
  <c r="I16" i="10"/>
  <c r="I15" i="10"/>
  <c r="I14" i="10"/>
  <c r="I13" i="10"/>
  <c r="I63" i="10" s="1"/>
  <c r="I12" i="10"/>
  <c r="I11" i="10"/>
  <c r="I10" i="10"/>
  <c r="I9" i="10"/>
  <c r="I8" i="10"/>
  <c r="Q57" i="16" l="1"/>
  <c r="U85" i="11" l="1"/>
  <c r="I8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4" i="11"/>
  <c r="I8" i="11"/>
  <c r="S85" i="11"/>
  <c r="S32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31" i="11"/>
  <c r="S30" i="11"/>
  <c r="S2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9" i="11"/>
  <c r="S8" i="11"/>
  <c r="O68" i="11"/>
  <c r="S68" i="11" s="1"/>
  <c r="M33" i="11"/>
  <c r="S33" i="11" s="1"/>
  <c r="E9" i="11"/>
  <c r="C56" i="9" l="1"/>
  <c r="Q49" i="9" l="1"/>
  <c r="S8" i="8" l="1"/>
  <c r="S34" i="8" l="1"/>
  <c r="O34" i="8"/>
  <c r="G46" i="16" l="1"/>
  <c r="E46" i="16"/>
  <c r="E57" i="16" s="1"/>
  <c r="W56" i="16"/>
  <c r="W57" i="16" s="1"/>
  <c r="U56" i="16"/>
  <c r="U57" i="16" s="1"/>
  <c r="S57" i="16"/>
  <c r="O57" i="16"/>
  <c r="M57" i="16"/>
  <c r="K57" i="16"/>
  <c r="G57" i="16"/>
  <c r="C57" i="16"/>
  <c r="K85" i="11" l="1"/>
  <c r="E11" i="14"/>
  <c r="C11" i="14"/>
  <c r="E13" i="13"/>
  <c r="G13" i="13"/>
  <c r="C85" i="11"/>
  <c r="E85" i="11"/>
  <c r="G85" i="11"/>
  <c r="M85" i="11"/>
  <c r="O85" i="11"/>
  <c r="Q85" i="11"/>
  <c r="C63" i="10"/>
  <c r="E63" i="10"/>
  <c r="G63" i="10"/>
  <c r="K63" i="10"/>
  <c r="O63" i="10"/>
  <c r="Q63" i="10"/>
  <c r="G56" i="9"/>
  <c r="K56" i="9"/>
  <c r="S35" i="8"/>
  <c r="Q35" i="8"/>
  <c r="O35" i="8"/>
  <c r="M35" i="8"/>
  <c r="K35" i="8"/>
  <c r="I35" i="8"/>
  <c r="G35" i="8"/>
  <c r="E35" i="8"/>
  <c r="G13" i="7"/>
  <c r="I13" i="7"/>
  <c r="M13" i="7"/>
  <c r="Q13" i="7" s="1"/>
  <c r="O13" i="7"/>
  <c r="S15" i="6"/>
  <c r="K15" i="6"/>
  <c r="M15" i="6"/>
  <c r="O15" i="6"/>
  <c r="Q15" i="6"/>
  <c r="K13" i="7" l="1"/>
</calcChain>
</file>

<file path=xl/sharedStrings.xml><?xml version="1.0" encoding="utf-8"?>
<sst xmlns="http://schemas.openxmlformats.org/spreadsheetml/2006/main" count="585" uniqueCount="177">
  <si>
    <t>صندوق سرمایه‌گذاری سهام بزرگ کاردان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</si>
  <si>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</si>
  <si>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</si>
  <si>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</si>
  <si>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</si>
  <si>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</si>
  <si>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</si>
  <si>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</si>
  <si>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</si>
  <si>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</si>
  <si>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</si>
  <si>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</si>
  <si>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</si>
  <si>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</si>
  <si>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</si>
  <si>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</si>
  <si>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</si>
  <si>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بیمه تجارت نو</t>
  </si>
  <si>
    <t>پالایش نفت تبریز</t>
  </si>
  <si>
    <t>پتروشیمی پارس</t>
  </si>
  <si>
    <t>پدیده شیمی قرن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</si>
  <si>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</si>
  <si>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</si>
  <si>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</si>
  <si>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</si>
  <si>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توسعه‌ صنایع‌ بهشهر(هلدینگ</t>
  </si>
  <si>
    <t>تولید برق عسلویه  مپنا</t>
  </si>
  <si>
    <t>تولیدات پتروشیمی قائد بصیر</t>
  </si>
  <si>
    <t>داروسازی‌ سینا</t>
  </si>
  <si>
    <t>رایان هم افزا</t>
  </si>
  <si>
    <t>سبحان دارو</t>
  </si>
  <si>
    <t>سپید ماکیان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</si>
  <si>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</si>
  <si>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</si>
  <si>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</si>
  <si>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</si>
  <si>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</si>
  <si>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</si>
  <si>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</si>
  <si>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</si>
  <si>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سیمان‌مازندران‌</t>
  </si>
  <si>
    <t>صنایع پتروشیمی خلیج فارس</t>
  </si>
  <si>
    <t>صنعت غذایی کورش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</si>
  <si>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</si>
  <si>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</si>
  <si>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</si>
  <si>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</si>
  <si>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</si>
  <si>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</si>
  <si>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</si>
  <si>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مس‌ شهیدباهنر</t>
  </si>
  <si>
    <t>ملی‌ صنایع‌ مس‌ ایران‌</t>
  </si>
  <si>
    <t>نفت ایرانول</t>
  </si>
  <si>
    <t>س. و خدمات مدیریت صند. ب کشوری</t>
  </si>
  <si>
    <t>کارخانجات‌ قند قزوین‌</t>
  </si>
  <si>
    <t>شرکت کی بی سی</t>
  </si>
  <si>
    <t>ح . پدیده شیمی قرن</t>
  </si>
  <si>
    <t>ح . مس‌ شهیدباهنر</t>
  </si>
  <si>
    <t>مخابرات ایران</t>
  </si>
  <si>
    <t>مدیریت صنعت شوینده ت.ص.بهشهر</t>
  </si>
  <si>
    <t>س. نفت و گاز و پتروشیمی تأمین</t>
  </si>
  <si>
    <t>توسعه حمل و نقل ریلی پارسیان</t>
  </si>
  <si>
    <t>سرمایه گذاری هامون صبا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</si>
  <si>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</si>
  <si>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</si>
  <si>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</si>
  <si>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</si>
  <si>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</si>
  <si>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</si>
  <si>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</si>
  <si>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</si>
  <si>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</si>
  <si>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</si>
  <si>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</si>
  <si>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</si>
  <si>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</si>
  <si>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</si>
  <si>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</si>
  <si>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</si>
  <si>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</si>
  <si>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</si>
  <si>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</si>
  <si>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</si>
  <si>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</si>
  <si>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</si>
  <si>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</si>
  <si>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</si>
  <si>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</si>
  <si>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</si>
  <si>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</si>
  <si>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</si>
  <si>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</si>
  <si>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</si>
  <si>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</si>
  <si>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</si>
  <si>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</si>
  <si>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</si>
  <si>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</si>
  <si>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</si>
  <si>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</si>
  <si>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</si>
  <si>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</si>
  <si>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</si>
  <si>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</si>
  <si>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</si>
  <si>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</si>
  <si>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</si>
  <si>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</si>
  <si>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</si>
  <si>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</si>
  <si>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</si>
  <si>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1399/12/03</t>
  </si>
  <si>
    <t>1400/01/25</t>
  </si>
  <si>
    <t>1399/12/25</t>
  </si>
  <si>
    <t>1400/04/29</t>
  </si>
  <si>
    <t>1400/04/24</t>
  </si>
  <si>
    <t>1400/05/11</t>
  </si>
  <si>
    <t>1399/10/30</t>
  </si>
  <si>
    <t>1400/04/28</t>
  </si>
  <si>
    <t>1400/04/22</t>
  </si>
  <si>
    <t>1400/03/03</t>
  </si>
  <si>
    <t>1400/04/27</t>
  </si>
  <si>
    <t>1400/02/20</t>
  </si>
  <si>
    <t>1400/05/20</t>
  </si>
  <si>
    <t>1400/02/28</t>
  </si>
  <si>
    <t>1400/03/18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</si>
  <si>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</si>
  <si>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</si>
  <si>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</si>
  <si>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</si>
  <si>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</si>
  <si>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</si>
  <si>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</si>
  <si>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</si>
  <si>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</si>
  <si>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پالایش نفت بندرعباس</t>
  </si>
  <si>
    <t>سرمایه گذاری دارویی تامین</t>
  </si>
  <si>
    <t>ح. سبحان دارو</t>
  </si>
  <si>
    <t>ح . سرمایه‌گذاری‌ سپه‌</t>
  </si>
  <si>
    <t>مدیریت سرمایه گذاری کوثربهمن</t>
  </si>
  <si>
    <t>گ.مدیریت ارزش سرمایه ص ب کشوری</t>
  </si>
  <si>
    <t>بیمه البرز</t>
  </si>
  <si>
    <t>بیمه کوثر</t>
  </si>
  <si>
    <t>صندوق س. گروه زعفران سحرخیز</t>
  </si>
  <si>
    <t>پتروشیمی جم</t>
  </si>
  <si>
    <t>پتروشیمی بوعلی سینا</t>
  </si>
  <si>
    <t>پتروشیمی غدیر</t>
  </si>
  <si>
    <t>ح . پتروشیمی جم</t>
  </si>
  <si>
    <t>کشتیرانی جمهوری اسلامی ایران</t>
  </si>
  <si>
    <t>توسعه‌معادن‌وفلزات‌</t>
  </si>
  <si>
    <t>فرآوری معدنی اپال کانی پارس</t>
  </si>
  <si>
    <t>معدنی و صنعتی گل گهر</t>
  </si>
  <si>
    <t>باما</t>
  </si>
  <si>
    <t>ح . معدنی و صنعتی گل گهر</t>
  </si>
  <si>
    <t>سایپا</t>
  </si>
  <si>
    <t>بانک تجارت</t>
  </si>
  <si>
    <t>اعتباری ملل</t>
  </si>
  <si>
    <t>تامین سرمایه نوین</t>
  </si>
  <si>
    <t>ح . تامین سرمایه لوتوس پارسیان</t>
  </si>
  <si>
    <t>سپیدار سیستم آسیا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</si>
  <si>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</si>
  <si>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</si>
  <si>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</si>
  <si>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</si>
  <si>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</si>
  <si>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</si>
  <si>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</si>
  <si>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</si>
  <si>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</si>
  <si>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</si>
  <si>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</si>
  <si>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</si>
  <si>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</si>
  <si>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</si>
  <si>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۲,۹۸۸,۳۸۰,۶۳۴,۵۸۹‬</t>
  </si>
  <si>
    <t xml:space="preserve">درآمد از ابتدا تا پایان ماه </t>
  </si>
  <si>
    <t>درآمد طی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</si>
</sst>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#,##0\ ;\(#,##0\);\-\ ;"/>
  </numFmts>
  <fonts count="6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3" fontId="5" fillId="0" borderId="0" xfId="0" applyNumberFormat="1" applyFont="1"/>
    <xf numFmtId="165" fontId="1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D220-CAFC-407E-960C-EDF454ED3B68}">
  <dimension ref="A2:AA65"/>
  <sheetViews>
    <sheetView rightToLeft="1" view="pageBreakPreview" topLeftCell="A46" zoomScale="85" zoomScaleNormal="85" zoomScaleSheetLayoutView="85" workbookViewId="0">
      <selection activeCell="AA7" sqref="AA7"/>
    </sheetView>
  </sheetViews>
  <sheetFormatPr defaultRowHeight="18.75" x14ac:dyDescent="0.25"/>
  <cols>
    <col min="1" max="1" width="29.140625" style="8" customWidth="1"/>
    <col min="2" max="2" width="1" style="2" customWidth="1"/>
    <col min="3" max="3" width="12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18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12.5703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2.5703125" style="2" bestFit="1" customWidth="1"/>
    <col min="18" max="18" width="1" style="2" customWidth="1"/>
    <col min="19" max="19" width="10.42578125" style="2" bestFit="1" customWidth="1"/>
    <col min="20" max="20" width="1" style="2" customWidth="1"/>
    <col min="21" max="21" width="18.5703125" style="2" bestFit="1" customWidth="1"/>
    <col min="22" max="22" width="1" style="2" customWidth="1"/>
    <col min="23" max="23" width="18.85546875" style="2" bestFit="1" customWidth="1"/>
    <col min="24" max="24" width="1" style="2" customWidth="1"/>
    <col min="25" max="25" width="25.5703125" style="2" bestFit="1" customWidth="1"/>
    <col min="26" max="26" width="1" style="2" customWidth="1"/>
    <col min="27" max="27" width="18.42578125" style="2" bestFit="1" customWidth="1"/>
    <col min="28" max="28" width="11.28515625" style="2" bestFit="1" customWidth="1"/>
    <col min="29" max="16384" width="9.140625" style="2"/>
  </cols>
  <sheetData>
    <row r="2" spans="1:27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7" ht="2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7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7" ht="21" x14ac:dyDescent="0.15">
      <c r="A6" s="25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  <c r="AA6" s="22"/>
    </row>
    <row r="7" spans="1:27" ht="21" x14ac:dyDescent="0.25">
      <c r="A7" s="30" t="s">
        <v>3</v>
      </c>
      <c r="C7" s="25" t="s">
        <v>7</v>
      </c>
      <c r="E7" s="27" t="s">
        <v>8</v>
      </c>
      <c r="G7" s="27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5" t="s">
        <v>7</v>
      </c>
      <c r="S7" s="25" t="s">
        <v>12</v>
      </c>
      <c r="U7" s="27" t="s">
        <v>8</v>
      </c>
      <c r="W7" s="27" t="s">
        <v>9</v>
      </c>
      <c r="Y7" s="31" t="s">
        <v>13</v>
      </c>
      <c r="AA7" s="4"/>
    </row>
    <row r="8" spans="1:27" ht="21" x14ac:dyDescent="0.25">
      <c r="A8" s="26" t="s">
        <v>3</v>
      </c>
      <c r="C8" s="26" t="s">
        <v>7</v>
      </c>
      <c r="E8" s="28" t="s">
        <v>8</v>
      </c>
      <c r="G8" s="28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26" t="s">
        <v>7</v>
      </c>
      <c r="S8" s="26" t="s">
        <v>12</v>
      </c>
      <c r="U8" s="28" t="s">
        <v>8</v>
      </c>
      <c r="W8" s="28" t="s">
        <v>9</v>
      </c>
      <c r="Y8" s="32" t="s">
        <v>13</v>
      </c>
    </row>
    <row r="9" spans="1:27" x14ac:dyDescent="0.25">
      <c r="A9" s="8" t="s">
        <v>15</v>
      </c>
      <c r="C9" s="10">
        <v>13000000</v>
      </c>
      <c r="D9" s="10"/>
      <c r="E9" s="10">
        <v>138936039480</v>
      </c>
      <c r="F9" s="10"/>
      <c r="G9" s="10">
        <v>119263136850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13000000</v>
      </c>
      <c r="R9" s="10"/>
      <c r="S9" s="10">
        <v>9104</v>
      </c>
      <c r="T9" s="10"/>
      <c r="U9" s="10">
        <v>138936039480</v>
      </c>
      <c r="V9" s="10"/>
      <c r="W9" s="10">
        <v>117647805600</v>
      </c>
      <c r="Y9" s="7">
        <f>W9/3197922242072</f>
        <v>3.6788826211038059E-2</v>
      </c>
      <c r="AA9" s="21"/>
    </row>
    <row r="10" spans="1:27" x14ac:dyDescent="0.25">
      <c r="A10" s="8" t="s">
        <v>16</v>
      </c>
      <c r="C10" s="10">
        <v>13239716</v>
      </c>
      <c r="D10" s="10"/>
      <c r="E10" s="10">
        <v>49489426713</v>
      </c>
      <c r="F10" s="10"/>
      <c r="G10" s="10">
        <v>50748583443.868797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13239716</v>
      </c>
      <c r="R10" s="10"/>
      <c r="S10" s="10">
        <v>4141</v>
      </c>
      <c r="T10" s="10"/>
      <c r="U10" s="10">
        <v>49489426713</v>
      </c>
      <c r="V10" s="10"/>
      <c r="W10" s="10">
        <v>54499451255.4618</v>
      </c>
      <c r="Y10" s="7">
        <f t="shared" ref="Y10:Y56" si="0">W10/3197922242072</f>
        <v>1.704214397037699E-2</v>
      </c>
      <c r="AA10" s="21"/>
    </row>
    <row r="11" spans="1:27" x14ac:dyDescent="0.25">
      <c r="A11" s="8" t="s">
        <v>17</v>
      </c>
      <c r="C11" s="10">
        <v>12633064</v>
      </c>
      <c r="D11" s="10"/>
      <c r="E11" s="10">
        <v>203836696631</v>
      </c>
      <c r="F11" s="10"/>
      <c r="G11" s="10">
        <v>265097211352.81201</v>
      </c>
      <c r="H11" s="10"/>
      <c r="I11" s="10">
        <v>12633064</v>
      </c>
      <c r="J11" s="10"/>
      <c r="K11" s="10">
        <v>0</v>
      </c>
      <c r="L11" s="10"/>
      <c r="M11" s="10">
        <v>-7930819</v>
      </c>
      <c r="N11" s="10"/>
      <c r="O11" s="10">
        <v>94812392152</v>
      </c>
      <c r="P11" s="10"/>
      <c r="Q11" s="10">
        <v>17335309</v>
      </c>
      <c r="R11" s="10"/>
      <c r="S11" s="10">
        <v>14946</v>
      </c>
      <c r="T11" s="10"/>
      <c r="U11" s="10">
        <v>139854120965</v>
      </c>
      <c r="V11" s="10"/>
      <c r="W11" s="10">
        <v>257551921820.53201</v>
      </c>
      <c r="Y11" s="7">
        <f t="shared" si="0"/>
        <v>8.0537268365117848E-2</v>
      </c>
      <c r="AA11" s="21"/>
    </row>
    <row r="12" spans="1:27" x14ac:dyDescent="0.25">
      <c r="A12" s="8" t="s">
        <v>18</v>
      </c>
      <c r="C12" s="10">
        <v>3000000</v>
      </c>
      <c r="D12" s="10"/>
      <c r="E12" s="10">
        <v>95250535990</v>
      </c>
      <c r="F12" s="10"/>
      <c r="G12" s="10">
        <v>96934785750</v>
      </c>
      <c r="H12" s="10"/>
      <c r="I12" s="10">
        <v>639777</v>
      </c>
      <c r="J12" s="10"/>
      <c r="K12" s="10">
        <v>20996138994</v>
      </c>
      <c r="L12" s="10"/>
      <c r="M12" s="10">
        <v>0</v>
      </c>
      <c r="N12" s="10"/>
      <c r="O12" s="10">
        <v>0</v>
      </c>
      <c r="P12" s="10"/>
      <c r="Q12" s="10">
        <v>3639777</v>
      </c>
      <c r="R12" s="10"/>
      <c r="S12" s="10">
        <v>39550</v>
      </c>
      <c r="T12" s="10"/>
      <c r="U12" s="10">
        <v>116246674984</v>
      </c>
      <c r="V12" s="10"/>
      <c r="W12" s="10">
        <v>143096658926.918</v>
      </c>
      <c r="Y12" s="7">
        <f t="shared" si="0"/>
        <v>4.4746759956928381E-2</v>
      </c>
      <c r="AA12" s="21"/>
    </row>
    <row r="13" spans="1:27" x14ac:dyDescent="0.25">
      <c r="A13" s="8" t="s">
        <v>19</v>
      </c>
      <c r="C13" s="10">
        <v>328775</v>
      </c>
      <c r="D13" s="10"/>
      <c r="E13" s="10">
        <v>49932381086</v>
      </c>
      <c r="F13" s="10"/>
      <c r="G13" s="10">
        <v>55144134225.787498</v>
      </c>
      <c r="H13" s="10"/>
      <c r="I13" s="10">
        <v>0</v>
      </c>
      <c r="J13" s="10"/>
      <c r="K13" s="10">
        <v>0</v>
      </c>
      <c r="L13" s="10"/>
      <c r="M13" s="10">
        <v>-328775</v>
      </c>
      <c r="N13" s="10"/>
      <c r="O13" s="10">
        <v>69688126972</v>
      </c>
      <c r="P13" s="10"/>
      <c r="Q13" s="10">
        <v>0</v>
      </c>
      <c r="R13" s="10"/>
      <c r="S13" s="10">
        <v>0</v>
      </c>
      <c r="T13" s="10"/>
      <c r="U13" s="10">
        <v>0</v>
      </c>
      <c r="V13" s="10"/>
      <c r="W13" s="10">
        <v>0</v>
      </c>
      <c r="Y13" s="7">
        <f t="shared" si="0"/>
        <v>0</v>
      </c>
    </row>
    <row r="14" spans="1:27" x14ac:dyDescent="0.25">
      <c r="A14" s="8" t="s">
        <v>20</v>
      </c>
      <c r="C14" s="10">
        <v>638154</v>
      </c>
      <c r="D14" s="10"/>
      <c r="E14" s="10">
        <v>21430879909</v>
      </c>
      <c r="F14" s="10"/>
      <c r="G14" s="10">
        <v>21174836115.905998</v>
      </c>
      <c r="H14" s="10"/>
      <c r="I14" s="10">
        <v>0</v>
      </c>
      <c r="J14" s="10"/>
      <c r="K14" s="10">
        <v>0</v>
      </c>
      <c r="L14" s="10"/>
      <c r="M14" s="10">
        <v>-638154</v>
      </c>
      <c r="N14" s="10"/>
      <c r="O14" s="10">
        <v>19435422458</v>
      </c>
      <c r="P14" s="10"/>
      <c r="Q14" s="10">
        <v>0</v>
      </c>
      <c r="R14" s="10"/>
      <c r="S14" s="10">
        <v>0</v>
      </c>
      <c r="T14" s="10"/>
      <c r="U14" s="10">
        <v>0</v>
      </c>
      <c r="V14" s="10"/>
      <c r="W14" s="10">
        <v>0</v>
      </c>
      <c r="Y14" s="7">
        <f t="shared" si="0"/>
        <v>0</v>
      </c>
    </row>
    <row r="15" spans="1:27" x14ac:dyDescent="0.25">
      <c r="A15" s="8" t="s">
        <v>21</v>
      </c>
      <c r="C15" s="10">
        <v>606950</v>
      </c>
      <c r="D15" s="10"/>
      <c r="E15" s="10">
        <v>50536038090</v>
      </c>
      <c r="F15" s="10"/>
      <c r="G15" s="10">
        <v>48743729331.525002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606950</v>
      </c>
      <c r="R15" s="10"/>
      <c r="S15" s="10">
        <v>119790</v>
      </c>
      <c r="T15" s="10"/>
      <c r="U15" s="10">
        <v>50536038090</v>
      </c>
      <c r="V15" s="10"/>
      <c r="W15" s="10">
        <v>72273936584.024994</v>
      </c>
      <c r="Y15" s="7">
        <f t="shared" si="0"/>
        <v>2.260027952937255E-2</v>
      </c>
    </row>
    <row r="16" spans="1:27" x14ac:dyDescent="0.25">
      <c r="A16" s="8" t="s">
        <v>22</v>
      </c>
      <c r="C16" s="10">
        <v>1000000</v>
      </c>
      <c r="D16" s="10"/>
      <c r="E16" s="10">
        <v>84947161096</v>
      </c>
      <c r="F16" s="10"/>
      <c r="G16" s="10">
        <v>89142427800</v>
      </c>
      <c r="H16" s="10"/>
      <c r="I16" s="10">
        <v>0</v>
      </c>
      <c r="J16" s="10"/>
      <c r="K16" s="10">
        <v>0</v>
      </c>
      <c r="L16" s="10"/>
      <c r="M16" s="10">
        <v>-51105</v>
      </c>
      <c r="N16" s="10"/>
      <c r="O16" s="10">
        <v>5583118491</v>
      </c>
      <c r="P16" s="10"/>
      <c r="Q16" s="10">
        <v>948895</v>
      </c>
      <c r="R16" s="10"/>
      <c r="S16" s="10">
        <v>122520</v>
      </c>
      <c r="T16" s="10"/>
      <c r="U16" s="10">
        <v>80605936430</v>
      </c>
      <c r="V16" s="10"/>
      <c r="W16" s="10">
        <v>115566876638.37</v>
      </c>
      <c r="Y16" s="7">
        <f t="shared" si="0"/>
        <v>3.6138113403123846E-2</v>
      </c>
    </row>
    <row r="17" spans="1:25" x14ac:dyDescent="0.25">
      <c r="A17" s="8" t="s">
        <v>23</v>
      </c>
      <c r="C17" s="10">
        <v>5000000</v>
      </c>
      <c r="D17" s="10"/>
      <c r="E17" s="10">
        <v>24930767530</v>
      </c>
      <c r="F17" s="10"/>
      <c r="G17" s="10">
        <v>23593776750</v>
      </c>
      <c r="H17" s="10"/>
      <c r="I17" s="10">
        <v>5400000</v>
      </c>
      <c r="J17" s="10"/>
      <c r="K17" s="10">
        <v>24786018292</v>
      </c>
      <c r="L17" s="10"/>
      <c r="M17" s="10">
        <v>0</v>
      </c>
      <c r="N17" s="10"/>
      <c r="O17" s="10">
        <v>0</v>
      </c>
      <c r="P17" s="10"/>
      <c r="Q17" s="10">
        <v>10400000</v>
      </c>
      <c r="R17" s="10"/>
      <c r="S17" s="10">
        <v>5036</v>
      </c>
      <c r="T17" s="10"/>
      <c r="U17" s="10">
        <v>49716785822</v>
      </c>
      <c r="V17" s="10"/>
      <c r="W17" s="10">
        <v>52062772320</v>
      </c>
      <c r="Y17" s="7">
        <f t="shared" si="0"/>
        <v>1.6280187064919831E-2</v>
      </c>
    </row>
    <row r="18" spans="1:25" x14ac:dyDescent="0.25">
      <c r="A18" s="8" t="s">
        <v>24</v>
      </c>
      <c r="C18" s="10">
        <v>1510381</v>
      </c>
      <c r="D18" s="10"/>
      <c r="E18" s="10">
        <v>11827829490</v>
      </c>
      <c r="F18" s="10"/>
      <c r="G18" s="10">
        <v>12161293287.705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1510381</v>
      </c>
      <c r="R18" s="10"/>
      <c r="S18" s="10">
        <v>8780</v>
      </c>
      <c r="T18" s="10"/>
      <c r="U18" s="10">
        <v>11827829490</v>
      </c>
      <c r="V18" s="10"/>
      <c r="W18" s="10">
        <v>13182241366.179001</v>
      </c>
      <c r="Y18" s="7">
        <f t="shared" si="0"/>
        <v>4.1221269212718421E-3</v>
      </c>
    </row>
    <row r="19" spans="1:25" x14ac:dyDescent="0.25">
      <c r="A19" s="8" t="s">
        <v>25</v>
      </c>
      <c r="C19" s="10">
        <v>1274927</v>
      </c>
      <c r="D19" s="10"/>
      <c r="E19" s="10">
        <v>13966402491</v>
      </c>
      <c r="F19" s="10"/>
      <c r="G19" s="10">
        <v>14244914912.094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1274927</v>
      </c>
      <c r="R19" s="10"/>
      <c r="S19" s="10">
        <v>14290</v>
      </c>
      <c r="T19" s="10"/>
      <c r="U19" s="10">
        <v>13966402491</v>
      </c>
      <c r="V19" s="10"/>
      <c r="W19" s="10">
        <v>18110305524.3615</v>
      </c>
      <c r="Y19" s="7">
        <f t="shared" si="0"/>
        <v>5.6631475544031548E-3</v>
      </c>
    </row>
    <row r="20" spans="1:25" x14ac:dyDescent="0.25">
      <c r="A20" s="8" t="s">
        <v>26</v>
      </c>
      <c r="C20" s="10">
        <v>3259974</v>
      </c>
      <c r="D20" s="10"/>
      <c r="E20" s="10">
        <v>22768242580</v>
      </c>
      <c r="F20" s="10"/>
      <c r="G20" s="10">
        <v>21329478832.235401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3259974</v>
      </c>
      <c r="R20" s="10"/>
      <c r="S20" s="10">
        <v>6582</v>
      </c>
      <c r="T20" s="10"/>
      <c r="U20" s="10">
        <v>22768242580</v>
      </c>
      <c r="V20" s="10"/>
      <c r="W20" s="10">
        <v>21329478832.235401</v>
      </c>
      <c r="Y20" s="7">
        <f t="shared" si="0"/>
        <v>6.6697928272375978E-3</v>
      </c>
    </row>
    <row r="21" spans="1:25" x14ac:dyDescent="0.25">
      <c r="A21" s="8" t="s">
        <v>27</v>
      </c>
      <c r="C21" s="10">
        <v>1271208</v>
      </c>
      <c r="D21" s="10"/>
      <c r="E21" s="10">
        <v>113431550658</v>
      </c>
      <c r="F21" s="10"/>
      <c r="G21" s="10">
        <v>118063551751.84399</v>
      </c>
      <c r="H21" s="10"/>
      <c r="I21" s="10">
        <v>200000</v>
      </c>
      <c r="J21" s="10"/>
      <c r="K21" s="10">
        <v>18371096378</v>
      </c>
      <c r="L21" s="10"/>
      <c r="M21" s="10">
        <v>0</v>
      </c>
      <c r="N21" s="10"/>
      <c r="O21" s="10">
        <v>0</v>
      </c>
      <c r="P21" s="10"/>
      <c r="Q21" s="10">
        <v>1471208</v>
      </c>
      <c r="R21" s="10"/>
      <c r="S21" s="10">
        <v>101048</v>
      </c>
      <c r="T21" s="10"/>
      <c r="U21" s="10">
        <v>131802647036</v>
      </c>
      <c r="V21" s="10"/>
      <c r="W21" s="10">
        <v>147778083359.39499</v>
      </c>
      <c r="Y21" s="7">
        <f t="shared" si="0"/>
        <v>4.6210655598569683E-2</v>
      </c>
    </row>
    <row r="22" spans="1:25" x14ac:dyDescent="0.25">
      <c r="A22" s="8" t="s">
        <v>28</v>
      </c>
      <c r="C22" s="10">
        <v>1331591</v>
      </c>
      <c r="D22" s="10"/>
      <c r="E22" s="10">
        <v>27709537547</v>
      </c>
      <c r="F22" s="10"/>
      <c r="G22" s="10">
        <v>28074998991.595501</v>
      </c>
      <c r="H22" s="10"/>
      <c r="I22" s="10">
        <v>160036</v>
      </c>
      <c r="J22" s="10"/>
      <c r="K22" s="10">
        <v>3391932464</v>
      </c>
      <c r="L22" s="10"/>
      <c r="M22" s="10">
        <v>0</v>
      </c>
      <c r="N22" s="10"/>
      <c r="O22" s="10">
        <v>0</v>
      </c>
      <c r="P22" s="10"/>
      <c r="Q22" s="10">
        <v>1491627</v>
      </c>
      <c r="R22" s="10"/>
      <c r="S22" s="10">
        <v>21290</v>
      </c>
      <c r="T22" s="10"/>
      <c r="U22" s="10">
        <v>31101470011</v>
      </c>
      <c r="V22" s="10"/>
      <c r="W22" s="10">
        <v>31567786233.961498</v>
      </c>
      <c r="Y22" s="7">
        <f t="shared" si="0"/>
        <v>9.8713426545068445E-3</v>
      </c>
    </row>
    <row r="23" spans="1:25" x14ac:dyDescent="0.25">
      <c r="A23" s="8" t="s">
        <v>29</v>
      </c>
      <c r="C23" s="10">
        <v>13055</v>
      </c>
      <c r="D23" s="10"/>
      <c r="E23" s="10">
        <v>326794391</v>
      </c>
      <c r="F23" s="10"/>
      <c r="G23" s="10">
        <v>1035603332.77275</v>
      </c>
      <c r="H23" s="10"/>
      <c r="I23" s="10">
        <v>0</v>
      </c>
      <c r="J23" s="10"/>
      <c r="K23" s="10">
        <v>0</v>
      </c>
      <c r="L23" s="10"/>
      <c r="M23" s="10">
        <v>-13055</v>
      </c>
      <c r="N23" s="10"/>
      <c r="O23" s="10">
        <v>975195291</v>
      </c>
      <c r="P23" s="10"/>
      <c r="Q23" s="10">
        <v>0</v>
      </c>
      <c r="R23" s="10"/>
      <c r="S23" s="10">
        <v>0</v>
      </c>
      <c r="T23" s="10"/>
      <c r="U23" s="10">
        <v>0</v>
      </c>
      <c r="V23" s="10"/>
      <c r="W23" s="10">
        <v>0</v>
      </c>
      <c r="Y23" s="7">
        <f t="shared" si="0"/>
        <v>0</v>
      </c>
    </row>
    <row r="24" spans="1:25" x14ac:dyDescent="0.25">
      <c r="A24" s="8" t="s">
        <v>30</v>
      </c>
      <c r="C24" s="10">
        <v>1073107</v>
      </c>
      <c r="D24" s="10"/>
      <c r="E24" s="10">
        <v>20050634419</v>
      </c>
      <c r="F24" s="10"/>
      <c r="G24" s="10">
        <v>20267718253.650002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1073107</v>
      </c>
      <c r="R24" s="10"/>
      <c r="S24" s="10">
        <v>18890</v>
      </c>
      <c r="T24" s="10"/>
      <c r="U24" s="10">
        <v>20050634419</v>
      </c>
      <c r="V24" s="10"/>
      <c r="W24" s="10">
        <v>20150378832.181499</v>
      </c>
      <c r="Y24" s="7">
        <f t="shared" si="0"/>
        <v>6.30108467525641E-3</v>
      </c>
    </row>
    <row r="25" spans="1:25" x14ac:dyDescent="0.25">
      <c r="A25" s="8" t="s">
        <v>31</v>
      </c>
      <c r="C25" s="10">
        <v>85464</v>
      </c>
      <c r="D25" s="10"/>
      <c r="E25" s="10">
        <v>1796494983</v>
      </c>
      <c r="F25" s="10"/>
      <c r="G25" s="10">
        <v>1582890674.7744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85464</v>
      </c>
      <c r="R25" s="10"/>
      <c r="S25" s="10">
        <v>50030</v>
      </c>
      <c r="T25" s="10"/>
      <c r="U25" s="10">
        <v>1796494983</v>
      </c>
      <c r="V25" s="10"/>
      <c r="W25" s="10">
        <v>4250323124.6760001</v>
      </c>
      <c r="Y25" s="7">
        <f t="shared" si="0"/>
        <v>1.3290889530578854E-3</v>
      </c>
    </row>
    <row r="26" spans="1:25" x14ac:dyDescent="0.25">
      <c r="A26" s="8" t="s">
        <v>32</v>
      </c>
      <c r="C26" s="10">
        <v>4727500</v>
      </c>
      <c r="D26" s="10"/>
      <c r="E26" s="10">
        <v>63747129875</v>
      </c>
      <c r="F26" s="10"/>
      <c r="G26" s="10">
        <v>61232809016.25</v>
      </c>
      <c r="H26" s="10"/>
      <c r="I26" s="10">
        <v>0</v>
      </c>
      <c r="J26" s="10"/>
      <c r="K26" s="10">
        <v>0</v>
      </c>
      <c r="L26" s="10"/>
      <c r="M26" s="10">
        <v>-4727500</v>
      </c>
      <c r="N26" s="10"/>
      <c r="O26" s="10">
        <v>59725664791</v>
      </c>
      <c r="P26" s="10"/>
      <c r="Q26" s="10">
        <v>0</v>
      </c>
      <c r="R26" s="10"/>
      <c r="S26" s="10">
        <v>0</v>
      </c>
      <c r="T26" s="10"/>
      <c r="U26" s="10">
        <v>0</v>
      </c>
      <c r="V26" s="10"/>
      <c r="W26" s="10">
        <v>0</v>
      </c>
      <c r="Y26" s="7">
        <f t="shared" si="0"/>
        <v>0</v>
      </c>
    </row>
    <row r="27" spans="1:25" x14ac:dyDescent="0.25">
      <c r="A27" s="8" t="s">
        <v>33</v>
      </c>
      <c r="C27" s="10">
        <v>1743303</v>
      </c>
      <c r="D27" s="10"/>
      <c r="E27" s="10">
        <v>23537703754</v>
      </c>
      <c r="F27" s="10"/>
      <c r="G27" s="10">
        <v>18213097948.546501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1743303</v>
      </c>
      <c r="R27" s="10"/>
      <c r="S27" s="10">
        <v>11090</v>
      </c>
      <c r="T27" s="10"/>
      <c r="U27" s="10">
        <v>23537703754</v>
      </c>
      <c r="V27" s="10"/>
      <c r="W27" s="10">
        <v>19218197549.893501</v>
      </c>
      <c r="Y27" s="7">
        <f t="shared" si="0"/>
        <v>6.0095887564300607E-3</v>
      </c>
    </row>
    <row r="28" spans="1:25" x14ac:dyDescent="0.25">
      <c r="A28" s="8" t="s">
        <v>34</v>
      </c>
      <c r="C28" s="10">
        <v>7100000</v>
      </c>
      <c r="D28" s="10"/>
      <c r="E28" s="10">
        <v>67478477464</v>
      </c>
      <c r="F28" s="10"/>
      <c r="G28" s="10">
        <v>54203558400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7100000</v>
      </c>
      <c r="R28" s="10"/>
      <c r="S28" s="10">
        <v>9750</v>
      </c>
      <c r="T28" s="10"/>
      <c r="U28" s="10">
        <v>67478477464</v>
      </c>
      <c r="V28" s="10"/>
      <c r="W28" s="10">
        <v>68813111250</v>
      </c>
      <c r="Y28" s="7">
        <f t="shared" si="0"/>
        <v>2.15180689338508E-2</v>
      </c>
    </row>
    <row r="29" spans="1:25" x14ac:dyDescent="0.25">
      <c r="A29" s="8" t="s">
        <v>35</v>
      </c>
      <c r="C29" s="10">
        <v>334132</v>
      </c>
      <c r="D29" s="10"/>
      <c r="E29" s="10">
        <v>3899794722</v>
      </c>
      <c r="F29" s="10"/>
      <c r="G29" s="10">
        <v>2517650872.6680002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334132</v>
      </c>
      <c r="R29" s="10"/>
      <c r="S29" s="10">
        <v>8970</v>
      </c>
      <c r="T29" s="10"/>
      <c r="U29" s="10">
        <v>3899794722</v>
      </c>
      <c r="V29" s="10"/>
      <c r="W29" s="10">
        <v>2979330913.9619999</v>
      </c>
      <c r="Y29" s="7">
        <f t="shared" si="0"/>
        <v>9.3164582764577466E-4</v>
      </c>
    </row>
    <row r="30" spans="1:25" x14ac:dyDescent="0.25">
      <c r="A30" s="8" t="s">
        <v>36</v>
      </c>
      <c r="C30" s="10">
        <v>13135187</v>
      </c>
      <c r="D30" s="10"/>
      <c r="E30" s="10">
        <v>158394839879</v>
      </c>
      <c r="F30" s="10"/>
      <c r="G30" s="10">
        <v>124302950707.57201</v>
      </c>
      <c r="H30" s="10"/>
      <c r="I30" s="10">
        <v>2600000</v>
      </c>
      <c r="J30" s="10"/>
      <c r="K30" s="10">
        <v>26808478494</v>
      </c>
      <c r="L30" s="10"/>
      <c r="M30" s="10">
        <v>0</v>
      </c>
      <c r="N30" s="10"/>
      <c r="O30" s="10">
        <v>0</v>
      </c>
      <c r="P30" s="10"/>
      <c r="Q30" s="10">
        <v>15735187</v>
      </c>
      <c r="R30" s="10"/>
      <c r="S30" s="10">
        <v>12410</v>
      </c>
      <c r="T30" s="10"/>
      <c r="U30" s="10">
        <v>185203318373</v>
      </c>
      <c r="V30" s="10"/>
      <c r="W30" s="10">
        <v>194111792329.513</v>
      </c>
      <c r="Y30" s="7">
        <f t="shared" si="0"/>
        <v>6.0699347149774333E-2</v>
      </c>
    </row>
    <row r="31" spans="1:25" x14ac:dyDescent="0.25">
      <c r="A31" s="8" t="s">
        <v>37</v>
      </c>
      <c r="C31" s="10">
        <v>6000000</v>
      </c>
      <c r="D31" s="10"/>
      <c r="E31" s="10">
        <v>85405457134</v>
      </c>
      <c r="F31" s="10"/>
      <c r="G31" s="10">
        <v>88271640000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6000000</v>
      </c>
      <c r="R31" s="10"/>
      <c r="S31" s="10">
        <v>18240</v>
      </c>
      <c r="T31" s="10"/>
      <c r="U31" s="10">
        <v>85405457134</v>
      </c>
      <c r="V31" s="10"/>
      <c r="W31" s="10">
        <v>108788832000</v>
      </c>
      <c r="Y31" s="7">
        <f t="shared" si="0"/>
        <v>3.4018598253819164E-2</v>
      </c>
    </row>
    <row r="32" spans="1:25" x14ac:dyDescent="0.25">
      <c r="A32" s="8" t="s">
        <v>38</v>
      </c>
      <c r="C32" s="10">
        <v>8300000</v>
      </c>
      <c r="D32" s="10"/>
      <c r="E32" s="10">
        <v>111681365180</v>
      </c>
      <c r="F32" s="10"/>
      <c r="G32" s="10">
        <v>106680451950</v>
      </c>
      <c r="H32" s="10"/>
      <c r="I32" s="10">
        <v>8550000</v>
      </c>
      <c r="J32" s="10"/>
      <c r="K32" s="10">
        <v>138271314521</v>
      </c>
      <c r="L32" s="10"/>
      <c r="M32" s="10">
        <v>0</v>
      </c>
      <c r="N32" s="10"/>
      <c r="O32" s="10">
        <v>0</v>
      </c>
      <c r="P32" s="10"/>
      <c r="Q32" s="10">
        <v>16850000</v>
      </c>
      <c r="R32" s="10"/>
      <c r="S32" s="10">
        <v>16250</v>
      </c>
      <c r="T32" s="10"/>
      <c r="U32" s="10">
        <v>249952679701</v>
      </c>
      <c r="V32" s="10"/>
      <c r="W32" s="10">
        <v>272183315625</v>
      </c>
      <c r="Y32" s="7">
        <f t="shared" si="0"/>
        <v>8.5112549656193887E-2</v>
      </c>
    </row>
    <row r="33" spans="1:25" x14ac:dyDescent="0.25">
      <c r="A33" s="8" t="s">
        <v>39</v>
      </c>
      <c r="C33" s="10">
        <v>458987</v>
      </c>
      <c r="D33" s="10"/>
      <c r="E33" s="10">
        <v>8666242352</v>
      </c>
      <c r="F33" s="10"/>
      <c r="G33" s="10">
        <v>11319712038.553499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458987</v>
      </c>
      <c r="R33" s="10"/>
      <c r="S33" s="10">
        <v>27510</v>
      </c>
      <c r="T33" s="10"/>
      <c r="U33" s="10">
        <v>8666242352</v>
      </c>
      <c r="V33" s="10"/>
      <c r="W33" s="10">
        <v>12551603312.3985</v>
      </c>
      <c r="Y33" s="7">
        <f t="shared" si="0"/>
        <v>3.9249244860519363E-3</v>
      </c>
    </row>
    <row r="34" spans="1:25" x14ac:dyDescent="0.25">
      <c r="A34" s="8" t="s">
        <v>40</v>
      </c>
      <c r="C34" s="10">
        <v>2640507</v>
      </c>
      <c r="D34" s="10"/>
      <c r="E34" s="10">
        <v>37438825539</v>
      </c>
      <c r="F34" s="10"/>
      <c r="G34" s="10">
        <v>37350846843.070503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2640507</v>
      </c>
      <c r="R34" s="10"/>
      <c r="S34" s="10">
        <v>15980</v>
      </c>
      <c r="T34" s="10"/>
      <c r="U34" s="10">
        <v>37438825539</v>
      </c>
      <c r="V34" s="10"/>
      <c r="W34" s="10">
        <v>41944239813.932999</v>
      </c>
      <c r="Y34" s="7">
        <f t="shared" si="0"/>
        <v>1.3116091211384946E-2</v>
      </c>
    </row>
    <row r="35" spans="1:25" x14ac:dyDescent="0.25">
      <c r="A35" s="8" t="s">
        <v>41</v>
      </c>
      <c r="C35" s="10">
        <v>6951664</v>
      </c>
      <c r="D35" s="10"/>
      <c r="E35" s="10">
        <v>102355370550</v>
      </c>
      <c r="F35" s="10"/>
      <c r="G35" s="10">
        <v>73318299967.511993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6951664</v>
      </c>
      <c r="R35" s="10"/>
      <c r="S35" s="10">
        <v>13980</v>
      </c>
      <c r="T35" s="10"/>
      <c r="U35" s="10">
        <v>102355370550</v>
      </c>
      <c r="V35" s="10"/>
      <c r="W35" s="10">
        <v>96606016356.815994</v>
      </c>
      <c r="Y35" s="7">
        <f t="shared" si="0"/>
        <v>3.0208994792263289E-2</v>
      </c>
    </row>
    <row r="36" spans="1:25" x14ac:dyDescent="0.25">
      <c r="A36" s="8" t="s">
        <v>42</v>
      </c>
      <c r="C36" s="10">
        <v>1000000</v>
      </c>
      <c r="D36" s="10"/>
      <c r="E36" s="10">
        <v>38127974847</v>
      </c>
      <c r="F36" s="10"/>
      <c r="G36" s="10">
        <v>39205332000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1000000</v>
      </c>
      <c r="R36" s="10"/>
      <c r="S36" s="10">
        <v>45020</v>
      </c>
      <c r="T36" s="10"/>
      <c r="U36" s="10">
        <v>38127974847</v>
      </c>
      <c r="V36" s="10"/>
      <c r="W36" s="10">
        <v>44752131000</v>
      </c>
      <c r="Y36" s="7">
        <f t="shared" si="0"/>
        <v>1.399412731530463E-2</v>
      </c>
    </row>
    <row r="37" spans="1:25" x14ac:dyDescent="0.25">
      <c r="A37" s="8" t="s">
        <v>43</v>
      </c>
      <c r="C37" s="10">
        <v>24201559</v>
      </c>
      <c r="D37" s="10"/>
      <c r="E37" s="10">
        <v>239231813636</v>
      </c>
      <c r="F37" s="10"/>
      <c r="G37" s="10">
        <v>252363801504.23599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24201559</v>
      </c>
      <c r="R37" s="10"/>
      <c r="S37" s="10">
        <v>12360</v>
      </c>
      <c r="T37" s="10"/>
      <c r="U37" s="10">
        <v>239231813636</v>
      </c>
      <c r="V37" s="10"/>
      <c r="W37" s="10">
        <v>297351438188.02197</v>
      </c>
      <c r="Y37" s="7">
        <f t="shared" si="0"/>
        <v>9.2982698039387537E-2</v>
      </c>
    </row>
    <row r="38" spans="1:25" x14ac:dyDescent="0.25">
      <c r="A38" s="8" t="s">
        <v>44</v>
      </c>
      <c r="C38" s="10">
        <v>1500000</v>
      </c>
      <c r="D38" s="10"/>
      <c r="E38" s="10">
        <v>20856425975</v>
      </c>
      <c r="F38" s="10"/>
      <c r="G38" s="10">
        <v>26541135000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1500000</v>
      </c>
      <c r="R38" s="10"/>
      <c r="S38" s="10">
        <v>19600</v>
      </c>
      <c r="T38" s="10"/>
      <c r="U38" s="10">
        <v>20856425975</v>
      </c>
      <c r="V38" s="10"/>
      <c r="W38" s="10">
        <v>29225070000</v>
      </c>
      <c r="Y38" s="7">
        <f t="shared" si="0"/>
        <v>9.1387681712562438E-3</v>
      </c>
    </row>
    <row r="39" spans="1:25" x14ac:dyDescent="0.25">
      <c r="A39" s="8" t="s">
        <v>45</v>
      </c>
      <c r="C39" s="10">
        <v>45631189</v>
      </c>
      <c r="D39" s="10"/>
      <c r="E39" s="10">
        <v>119075241131</v>
      </c>
      <c r="F39" s="10"/>
      <c r="G39" s="10">
        <v>67404489570.218697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45631189</v>
      </c>
      <c r="R39" s="10"/>
      <c r="S39" s="10">
        <v>1627</v>
      </c>
      <c r="T39" s="10"/>
      <c r="U39" s="10">
        <v>119075241131</v>
      </c>
      <c r="V39" s="10"/>
      <c r="W39" s="10">
        <v>73800204933.207199</v>
      </c>
      <c r="Y39" s="7">
        <f t="shared" si="0"/>
        <v>2.3077548278781949E-2</v>
      </c>
    </row>
    <row r="40" spans="1:25" x14ac:dyDescent="0.25">
      <c r="A40" s="8" t="s">
        <v>46</v>
      </c>
      <c r="C40" s="10">
        <v>5549489</v>
      </c>
      <c r="D40" s="10"/>
      <c r="E40" s="10">
        <v>184576187179</v>
      </c>
      <c r="F40" s="10"/>
      <c r="G40" s="10">
        <v>141276784930.92499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5549489</v>
      </c>
      <c r="R40" s="10"/>
      <c r="S40" s="10">
        <v>30050</v>
      </c>
      <c r="T40" s="10"/>
      <c r="U40" s="10">
        <v>184576187179</v>
      </c>
      <c r="V40" s="10"/>
      <c r="W40" s="10">
        <v>165769909690.522</v>
      </c>
      <c r="Y40" s="7">
        <f t="shared" si="0"/>
        <v>5.183675434932284E-2</v>
      </c>
    </row>
    <row r="41" spans="1:25" x14ac:dyDescent="0.25">
      <c r="A41" s="8" t="s">
        <v>47</v>
      </c>
      <c r="C41" s="10">
        <v>969025</v>
      </c>
      <c r="D41" s="10"/>
      <c r="E41" s="10">
        <v>209971961614</v>
      </c>
      <c r="F41" s="10"/>
      <c r="G41" s="10">
        <v>165427262618.771</v>
      </c>
      <c r="H41" s="10"/>
      <c r="I41" s="10">
        <v>0</v>
      </c>
      <c r="J41" s="10"/>
      <c r="K41" s="10">
        <v>0</v>
      </c>
      <c r="L41" s="10"/>
      <c r="M41" s="10">
        <v>-170000</v>
      </c>
      <c r="N41" s="10"/>
      <c r="O41" s="10">
        <v>30429054193</v>
      </c>
      <c r="P41" s="10"/>
      <c r="Q41" s="10">
        <v>799025</v>
      </c>
      <c r="R41" s="10"/>
      <c r="S41" s="10">
        <v>198948</v>
      </c>
      <c r="T41" s="10"/>
      <c r="U41" s="10">
        <v>173135725734</v>
      </c>
      <c r="V41" s="10"/>
      <c r="W41" s="10">
        <v>158018587367.08499</v>
      </c>
      <c r="Y41" s="7">
        <f t="shared" si="0"/>
        <v>4.9412892311196874E-2</v>
      </c>
    </row>
    <row r="42" spans="1:25" x14ac:dyDescent="0.25">
      <c r="A42" s="8" t="s">
        <v>48</v>
      </c>
      <c r="C42" s="10">
        <v>3256700</v>
      </c>
      <c r="D42" s="10"/>
      <c r="E42" s="10">
        <v>50967556554</v>
      </c>
      <c r="F42" s="10"/>
      <c r="G42" s="10">
        <v>56070428038.199997</v>
      </c>
      <c r="H42" s="10"/>
      <c r="I42" s="10">
        <v>0</v>
      </c>
      <c r="J42" s="10"/>
      <c r="K42" s="10">
        <v>0</v>
      </c>
      <c r="L42" s="10"/>
      <c r="M42" s="10">
        <v>-1500000</v>
      </c>
      <c r="N42" s="10"/>
      <c r="O42" s="10">
        <v>26743092753</v>
      </c>
      <c r="P42" s="10"/>
      <c r="Q42" s="10">
        <v>1756700</v>
      </c>
      <c r="R42" s="10"/>
      <c r="S42" s="10">
        <v>22030</v>
      </c>
      <c r="T42" s="10"/>
      <c r="U42" s="10">
        <v>27492463717</v>
      </c>
      <c r="V42" s="10"/>
      <c r="W42" s="10">
        <v>38469835399.050003</v>
      </c>
      <c r="Y42" s="7">
        <f t="shared" si="0"/>
        <v>1.2029634396027278E-2</v>
      </c>
    </row>
    <row r="43" spans="1:25" x14ac:dyDescent="0.25">
      <c r="A43" s="8" t="s">
        <v>49</v>
      </c>
      <c r="C43" s="10">
        <v>11327</v>
      </c>
      <c r="D43" s="10"/>
      <c r="E43" s="10">
        <v>368461758</v>
      </c>
      <c r="F43" s="10"/>
      <c r="G43" s="10">
        <v>739035391.11660004</v>
      </c>
      <c r="H43" s="10"/>
      <c r="I43" s="10">
        <v>0</v>
      </c>
      <c r="J43" s="10"/>
      <c r="K43" s="10">
        <v>0</v>
      </c>
      <c r="L43" s="10"/>
      <c r="M43" s="10">
        <v>-11327</v>
      </c>
      <c r="N43" s="10"/>
      <c r="O43" s="10">
        <v>655296156</v>
      </c>
      <c r="P43" s="10"/>
      <c r="Q43" s="10">
        <v>0</v>
      </c>
      <c r="R43" s="10"/>
      <c r="S43" s="10">
        <v>0</v>
      </c>
      <c r="T43" s="10"/>
      <c r="U43" s="10">
        <v>0</v>
      </c>
      <c r="V43" s="10"/>
      <c r="W43" s="10">
        <v>0</v>
      </c>
      <c r="Y43" s="7">
        <f t="shared" si="0"/>
        <v>0</v>
      </c>
    </row>
    <row r="44" spans="1:25" x14ac:dyDescent="0.25">
      <c r="A44" s="8" t="s">
        <v>50</v>
      </c>
      <c r="C44" s="10">
        <v>1178091</v>
      </c>
      <c r="D44" s="10"/>
      <c r="E44" s="10">
        <v>20013326687</v>
      </c>
      <c r="F44" s="10"/>
      <c r="G44" s="10">
        <v>26208800804.348999</v>
      </c>
      <c r="H44" s="10"/>
      <c r="I44" s="10">
        <v>0</v>
      </c>
      <c r="J44" s="10"/>
      <c r="K44" s="10">
        <v>0</v>
      </c>
      <c r="L44" s="10"/>
      <c r="M44" s="10">
        <v>-1178091</v>
      </c>
      <c r="N44" s="10"/>
      <c r="O44" s="10">
        <v>20013409908</v>
      </c>
      <c r="P44" s="10"/>
      <c r="Q44" s="10">
        <v>0</v>
      </c>
      <c r="R44" s="10"/>
      <c r="S44" s="10">
        <v>0</v>
      </c>
      <c r="T44" s="10"/>
      <c r="U44" s="10">
        <v>0</v>
      </c>
      <c r="V44" s="10"/>
      <c r="W44" s="10">
        <v>0</v>
      </c>
      <c r="Y44" s="7">
        <f t="shared" si="0"/>
        <v>0</v>
      </c>
    </row>
    <row r="45" spans="1:25" x14ac:dyDescent="0.25">
      <c r="A45" s="8" t="s">
        <v>51</v>
      </c>
      <c r="C45" s="10">
        <v>5181836</v>
      </c>
      <c r="D45" s="10"/>
      <c r="E45" s="10">
        <v>71522234370</v>
      </c>
      <c r="F45" s="10"/>
      <c r="G45" s="10">
        <v>63717920417.646004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5181836</v>
      </c>
      <c r="R45" s="10"/>
      <c r="S45" s="10">
        <v>14310</v>
      </c>
      <c r="T45" s="10"/>
      <c r="U45" s="10">
        <v>71522234370</v>
      </c>
      <c r="V45" s="10"/>
      <c r="W45" s="10">
        <v>73710868324.697998</v>
      </c>
      <c r="Y45" s="7">
        <f t="shared" si="0"/>
        <v>2.3049612449907227E-2</v>
      </c>
    </row>
    <row r="46" spans="1:25" x14ac:dyDescent="0.25">
      <c r="A46" s="8" t="s">
        <v>52</v>
      </c>
      <c r="C46" s="10">
        <v>596700</v>
      </c>
      <c r="D46" s="10"/>
      <c r="E46" s="10">
        <f>25325521967-31</f>
        <v>25325521936</v>
      </c>
      <c r="F46" s="10"/>
      <c r="G46" s="10">
        <f>27245735334.09-46</f>
        <v>27245735288.09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596700</v>
      </c>
      <c r="R46" s="10"/>
      <c r="S46" s="10">
        <v>50072</v>
      </c>
      <c r="T46" s="10"/>
      <c r="U46" s="10">
        <v>25325521967</v>
      </c>
      <c r="V46" s="10"/>
      <c r="W46" s="10">
        <v>29700188523.720001</v>
      </c>
      <c r="Y46" s="7">
        <f t="shared" si="0"/>
        <v>9.2873391769765588E-3</v>
      </c>
    </row>
    <row r="47" spans="1:25" x14ac:dyDescent="0.25">
      <c r="A47" s="8" t="s">
        <v>53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30240</v>
      </c>
      <c r="J47" s="10"/>
      <c r="K47" s="10">
        <v>152033438</v>
      </c>
      <c r="L47" s="10"/>
      <c r="M47" s="10">
        <v>0</v>
      </c>
      <c r="N47" s="10"/>
      <c r="O47" s="10">
        <v>0</v>
      </c>
      <c r="P47" s="10"/>
      <c r="Q47" s="10">
        <v>30240</v>
      </c>
      <c r="R47" s="10"/>
      <c r="S47" s="10">
        <v>5609</v>
      </c>
      <c r="T47" s="10"/>
      <c r="U47" s="10">
        <v>152033438</v>
      </c>
      <c r="V47" s="10"/>
      <c r="W47" s="10">
        <v>168606943.84799999</v>
      </c>
      <c r="Y47" s="7">
        <f t="shared" si="0"/>
        <v>5.2723903548935592E-5</v>
      </c>
    </row>
    <row r="48" spans="1:25" x14ac:dyDescent="0.25">
      <c r="A48" s="8" t="s">
        <v>54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100660</v>
      </c>
      <c r="J48" s="10"/>
      <c r="K48" s="10">
        <v>2961874837</v>
      </c>
      <c r="L48" s="10"/>
      <c r="M48" s="10">
        <v>0</v>
      </c>
      <c r="N48" s="10"/>
      <c r="O48" s="10">
        <v>0</v>
      </c>
      <c r="P48" s="10"/>
      <c r="Q48" s="10">
        <v>100660</v>
      </c>
      <c r="R48" s="10"/>
      <c r="S48" s="10">
        <v>29980</v>
      </c>
      <c r="T48" s="10"/>
      <c r="U48" s="10">
        <v>2961874837</v>
      </c>
      <c r="V48" s="10"/>
      <c r="W48" s="10">
        <v>2999830968.54</v>
      </c>
      <c r="Y48" s="7">
        <f t="shared" si="0"/>
        <v>9.3805625698902158E-4</v>
      </c>
    </row>
    <row r="49" spans="1:27" x14ac:dyDescent="0.25">
      <c r="A49" s="8" t="s">
        <v>55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850986</v>
      </c>
      <c r="J49" s="10"/>
      <c r="K49" s="10">
        <v>22260494948</v>
      </c>
      <c r="L49" s="10"/>
      <c r="M49" s="10">
        <v>0</v>
      </c>
      <c r="N49" s="10"/>
      <c r="O49" s="10">
        <v>0</v>
      </c>
      <c r="P49" s="10"/>
      <c r="Q49" s="10">
        <v>850986</v>
      </c>
      <c r="R49" s="10"/>
      <c r="S49" s="10">
        <v>26038</v>
      </c>
      <c r="T49" s="10"/>
      <c r="U49" s="10">
        <v>22260494948</v>
      </c>
      <c r="V49" s="10"/>
      <c r="W49" s="10">
        <v>22026133525.865398</v>
      </c>
      <c r="Y49" s="7">
        <f t="shared" si="0"/>
        <v>6.8876388662890723E-3</v>
      </c>
    </row>
    <row r="50" spans="1:27" x14ac:dyDescent="0.25">
      <c r="A50" s="8" t="s">
        <v>56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876920</v>
      </c>
      <c r="J50" s="10"/>
      <c r="K50" s="10">
        <v>21822029487</v>
      </c>
      <c r="L50" s="10"/>
      <c r="M50" s="10">
        <v>0</v>
      </c>
      <c r="N50" s="10"/>
      <c r="O50" s="10">
        <v>0</v>
      </c>
      <c r="P50" s="10"/>
      <c r="Q50" s="10">
        <v>876920</v>
      </c>
      <c r="R50" s="10"/>
      <c r="S50" s="10">
        <v>25020</v>
      </c>
      <c r="T50" s="10"/>
      <c r="U50" s="10">
        <v>21822029487</v>
      </c>
      <c r="V50" s="10"/>
      <c r="W50" s="10">
        <v>21809992196.52</v>
      </c>
      <c r="Y50" s="7">
        <f t="shared" si="0"/>
        <v>6.8200508159913407E-3</v>
      </c>
    </row>
    <row r="51" spans="1:27" x14ac:dyDescent="0.25">
      <c r="A51" s="8" t="s">
        <v>57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1178091</v>
      </c>
      <c r="J51" s="10"/>
      <c r="K51" s="10">
        <v>18835318908</v>
      </c>
      <c r="L51" s="10"/>
      <c r="M51" s="10">
        <v>0</v>
      </c>
      <c r="N51" s="10"/>
      <c r="O51" s="10">
        <v>0</v>
      </c>
      <c r="P51" s="10"/>
      <c r="Q51" s="10">
        <v>1178091</v>
      </c>
      <c r="R51" s="10"/>
      <c r="S51" s="10">
        <v>27660</v>
      </c>
      <c r="T51" s="10"/>
      <c r="U51" s="10">
        <v>18835318908</v>
      </c>
      <c r="V51" s="10"/>
      <c r="W51" s="10">
        <v>32392110377.493</v>
      </c>
      <c r="Y51" s="7">
        <f t="shared" si="0"/>
        <v>1.0129111318386992E-2</v>
      </c>
    </row>
    <row r="52" spans="1:27" x14ac:dyDescent="0.25">
      <c r="A52" s="8" t="s">
        <v>58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2600000</v>
      </c>
      <c r="J52" s="10"/>
      <c r="K52" s="10">
        <v>24746380049</v>
      </c>
      <c r="L52" s="10"/>
      <c r="M52" s="10">
        <v>0</v>
      </c>
      <c r="N52" s="10"/>
      <c r="O52" s="10">
        <v>0</v>
      </c>
      <c r="P52" s="10"/>
      <c r="Q52" s="10">
        <v>2600000</v>
      </c>
      <c r="R52" s="10"/>
      <c r="S52" s="10">
        <v>10000</v>
      </c>
      <c r="T52" s="10"/>
      <c r="U52" s="10">
        <v>24746380049</v>
      </c>
      <c r="V52" s="10"/>
      <c r="W52" s="10">
        <v>25845300000</v>
      </c>
      <c r="Y52" s="7">
        <f t="shared" si="0"/>
        <v>8.0819038249204875E-3</v>
      </c>
    </row>
    <row r="53" spans="1:27" x14ac:dyDescent="0.25">
      <c r="A53" s="8" t="s">
        <v>59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200000</v>
      </c>
      <c r="J53" s="10"/>
      <c r="K53" s="10">
        <v>4534537066</v>
      </c>
      <c r="L53" s="10"/>
      <c r="M53" s="10">
        <v>0</v>
      </c>
      <c r="N53" s="10"/>
      <c r="O53" s="10">
        <v>0</v>
      </c>
      <c r="P53" s="10"/>
      <c r="Q53" s="10">
        <v>200000</v>
      </c>
      <c r="R53" s="10"/>
      <c r="S53" s="10">
        <v>26600</v>
      </c>
      <c r="T53" s="10"/>
      <c r="U53" s="10">
        <v>4534537066</v>
      </c>
      <c r="V53" s="10"/>
      <c r="W53" s="10">
        <v>5288346000</v>
      </c>
      <c r="Y53" s="7">
        <f t="shared" si="0"/>
        <v>1.6536818595606537E-3</v>
      </c>
    </row>
    <row r="54" spans="1:27" x14ac:dyDescent="0.25">
      <c r="A54" s="8" t="s">
        <v>60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4200000</v>
      </c>
      <c r="J54" s="10"/>
      <c r="K54" s="10">
        <v>60232444653</v>
      </c>
      <c r="L54" s="10"/>
      <c r="M54" s="10">
        <v>0</v>
      </c>
      <c r="N54" s="10"/>
      <c r="O54" s="10">
        <v>0</v>
      </c>
      <c r="P54" s="10"/>
      <c r="Q54" s="10">
        <v>4200000</v>
      </c>
      <c r="R54" s="10"/>
      <c r="S54" s="10">
        <v>14760</v>
      </c>
      <c r="T54" s="10"/>
      <c r="U54" s="10">
        <v>60232444653</v>
      </c>
      <c r="V54" s="10"/>
      <c r="W54" s="10">
        <v>61623147600</v>
      </c>
      <c r="Y54" s="7">
        <f t="shared" si="0"/>
        <v>1.9269745458248881E-2</v>
      </c>
    </row>
    <row r="55" spans="1:27" x14ac:dyDescent="0.25">
      <c r="A55" s="8" t="s">
        <v>61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1100000</v>
      </c>
      <c r="J55" s="10"/>
      <c r="K55" s="10">
        <v>36781177615</v>
      </c>
      <c r="L55" s="10"/>
      <c r="M55" s="10">
        <v>0</v>
      </c>
      <c r="N55" s="10"/>
      <c r="O55" s="10">
        <v>0</v>
      </c>
      <c r="P55" s="10"/>
      <c r="Q55" s="10">
        <v>1100000</v>
      </c>
      <c r="R55" s="10"/>
      <c r="S55" s="10">
        <v>36843</v>
      </c>
      <c r="T55" s="10"/>
      <c r="U55" s="10">
        <v>36781177615</v>
      </c>
      <c r="V55" s="10"/>
      <c r="W55" s="10">
        <v>40286162565</v>
      </c>
      <c r="Y55" s="7">
        <f t="shared" si="0"/>
        <v>1.2597605418603851E-2</v>
      </c>
    </row>
    <row r="56" spans="1:27" x14ac:dyDescent="0.25">
      <c r="A56" s="8" t="s">
        <v>62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63000</v>
      </c>
      <c r="J56" s="10"/>
      <c r="K56" s="10">
        <v>119934799</v>
      </c>
      <c r="L56" s="10"/>
      <c r="M56" s="10">
        <v>0</v>
      </c>
      <c r="N56" s="10"/>
      <c r="O56" s="10">
        <v>0</v>
      </c>
      <c r="P56" s="10"/>
      <c r="Q56" s="10">
        <v>63000</v>
      </c>
      <c r="R56" s="10"/>
      <c r="S56" s="10">
        <v>3318</v>
      </c>
      <c r="T56" s="10"/>
      <c r="U56" s="10">
        <f>119934799-31</f>
        <v>119934768</v>
      </c>
      <c r="V56" s="10"/>
      <c r="W56" s="10">
        <f>207790247.7-47</f>
        <v>207790200.69999999</v>
      </c>
      <c r="Y56" s="7">
        <f t="shared" si="0"/>
        <v>6.4976627000589113E-5</v>
      </c>
    </row>
    <row r="57" spans="1:27" ht="19.5" thickBot="1" x14ac:dyDescent="0.3">
      <c r="C57" s="9">
        <f>SUM(C9:C56)</f>
        <v>199733562</v>
      </c>
      <c r="E57" s="9">
        <f>SUM(E9:E56)</f>
        <v>2573809325220</v>
      </c>
      <c r="G57" s="9">
        <f>SUM(G9:G56)</f>
        <v>2430214814964.2954</v>
      </c>
      <c r="I57" s="9">
        <f>SUM(I9:I56)</f>
        <v>41382774</v>
      </c>
      <c r="K57" s="9">
        <f>SUM(K9:K56)</f>
        <v>425071204943</v>
      </c>
      <c r="M57" s="11">
        <f>SUM(M9:M56)</f>
        <v>-16548826</v>
      </c>
      <c r="O57" s="9">
        <f>SUM(O9:O56)</f>
        <v>328060773165</v>
      </c>
      <c r="Q57" s="9">
        <f>SUM(Q9:Q56)</f>
        <v>224567510</v>
      </c>
      <c r="S57" s="9">
        <f>SUM(S9:S56)</f>
        <v>1270022</v>
      </c>
      <c r="U57" s="9">
        <f>SUM(U9:U56)</f>
        <v>2714426427408</v>
      </c>
      <c r="W57" s="9">
        <f>SUM(W9:W56)</f>
        <v>3009710113374.0835</v>
      </c>
      <c r="Y57" s="13">
        <f>SUM(Y9:Y56)</f>
        <v>0.94114549559029603</v>
      </c>
      <c r="AA57" s="7"/>
    </row>
    <row r="58" spans="1:27" ht="19.5" thickTop="1" x14ac:dyDescent="0.25">
      <c r="I58" s="4"/>
      <c r="Q58" s="4"/>
    </row>
    <row r="59" spans="1:27" x14ac:dyDescent="0.25">
      <c r="E59" s="4"/>
      <c r="G59" s="4"/>
      <c r="I59" s="4"/>
      <c r="Q59" s="4"/>
      <c r="U59" s="4"/>
      <c r="W59" s="4"/>
    </row>
    <row r="60" spans="1:27" x14ac:dyDescent="0.25">
      <c r="E60" s="4"/>
      <c r="G60" s="4"/>
      <c r="I60" s="4"/>
      <c r="U60" s="4"/>
      <c r="W60" s="4"/>
    </row>
    <row r="61" spans="1:27" x14ac:dyDescent="0.25">
      <c r="G61" s="4"/>
      <c r="U61" s="4"/>
      <c r="W61" s="4"/>
    </row>
    <row r="62" spans="1:27" x14ac:dyDescent="0.25">
      <c r="G62" s="4"/>
      <c r="U62" s="4"/>
      <c r="W62" s="4"/>
    </row>
    <row r="63" spans="1:27" x14ac:dyDescent="0.25">
      <c r="U63" s="4"/>
      <c r="W63" s="4"/>
    </row>
    <row r="64" spans="1:27" x14ac:dyDescent="0.25">
      <c r="K64" s="4"/>
      <c r="W64" s="4"/>
    </row>
    <row r="65" spans="11:11" x14ac:dyDescent="0.25">
      <c r="K65" s="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6"/>
  <sheetViews>
    <sheetView rightToLeft="1" view="pageBreakPreview" zoomScaleNormal="100" zoomScaleSheetLayoutView="100" workbookViewId="0">
      <selection activeCell="C7" sqref="C7"/>
    </sheetView>
  </sheetViews>
  <sheetFormatPr defaultRowHeight="18.75" x14ac:dyDescent="0.25"/>
  <cols>
    <col min="1" max="1" width="24" style="2" bestFit="1" customWidth="1"/>
    <col min="2" max="2" width="1" style="2" customWidth="1"/>
    <col min="3" max="3" width="16.710937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26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1" x14ac:dyDescent="0.25">
      <c r="A2" s="29" t="s">
        <v>0</v>
      </c>
      <c r="B2" s="29"/>
      <c r="C2" s="29"/>
      <c r="D2" s="29"/>
      <c r="E2" s="29"/>
      <c r="F2" s="29"/>
      <c r="G2" s="29"/>
    </row>
    <row r="3" spans="1:7" ht="21" x14ac:dyDescent="0.25">
      <c r="A3" s="29" t="s">
        <v>92</v>
      </c>
      <c r="B3" s="29"/>
      <c r="C3" s="29"/>
      <c r="D3" s="29"/>
      <c r="E3" s="29"/>
      <c r="F3" s="29"/>
      <c r="G3" s="29"/>
    </row>
    <row r="4" spans="1:7" ht="21" x14ac:dyDescent="0.25">
      <c r="A4" s="29" t="s">
        <v>2</v>
      </c>
      <c r="B4" s="29"/>
      <c r="C4" s="29"/>
      <c r="D4" s="29"/>
      <c r="E4" s="29"/>
      <c r="F4" s="29"/>
      <c r="G4" s="29"/>
    </row>
    <row r="6" spans="1:7" ht="21" x14ac:dyDescent="0.25">
      <c r="A6" s="24" t="s">
        <v>96</v>
      </c>
      <c r="C6" s="24" t="s">
        <v>70</v>
      </c>
      <c r="E6" s="24" t="s">
        <v>163</v>
      </c>
      <c r="G6" s="24" t="s">
        <v>13</v>
      </c>
    </row>
    <row r="7" spans="1:7" x14ac:dyDescent="0.45">
      <c r="A7" s="8" t="s">
        <v>171</v>
      </c>
      <c r="C7" s="15">
        <v>502854920641</v>
      </c>
      <c r="E7" s="7">
        <v>0.99399999999999999</v>
      </c>
      <c r="G7" s="7">
        <v>0.15709999999999999</v>
      </c>
    </row>
    <row r="8" spans="1:7" x14ac:dyDescent="0.45">
      <c r="A8" s="8" t="s">
        <v>172</v>
      </c>
      <c r="C8" s="15">
        <v>0</v>
      </c>
      <c r="E8" s="7">
        <v>0</v>
      </c>
      <c r="G8" s="7">
        <v>0</v>
      </c>
    </row>
    <row r="9" spans="1:7" x14ac:dyDescent="0.45">
      <c r="A9" s="8" t="s">
        <v>173</v>
      </c>
      <c r="C9" s="15">
        <v>176829884</v>
      </c>
      <c r="E9" s="7">
        <v>2.9999999999999997E-4</v>
      </c>
      <c r="G9" s="7">
        <v>1E-4</v>
      </c>
    </row>
    <row r="10" spans="1:7" ht="19.5" thickBot="1" x14ac:dyDescent="0.5">
      <c r="A10" s="8"/>
      <c r="C10" s="16">
        <f>SUM(C7:C9)</f>
        <v>503031750525</v>
      </c>
      <c r="E10" s="17"/>
      <c r="G10" s="17"/>
    </row>
    <row r="11" spans="1:7" ht="19.5" thickTop="1" x14ac:dyDescent="0.25">
      <c r="A11" s="8"/>
    </row>
    <row r="16" spans="1:7" x14ac:dyDescent="0.45">
      <c r="E16" s="1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Normal="100" zoomScaleSheetLayoutView="100" workbookViewId="0">
      <selection activeCell="S8" sqref="S8:S14"/>
    </sheetView>
  </sheetViews>
  <sheetFormatPr defaultRowHeight="18.75" x14ac:dyDescent="0.25"/>
  <cols>
    <col min="1" max="1" width="24.28515625" style="2" bestFit="1" customWidth="1"/>
    <col min="2" max="2" width="1" style="2" customWidth="1"/>
    <col min="3" max="3" width="24.710937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1" style="2" bestFit="1" customWidth="1"/>
    <col min="8" max="8" width="1" style="2" customWidth="1"/>
    <col min="9" max="9" width="8.140625" style="2" bestFit="1" customWidth="1"/>
    <col min="10" max="10" width="1" style="2" customWidth="1"/>
    <col min="11" max="11" width="16.5703125" style="2" bestFit="1" customWidth="1"/>
    <col min="12" max="12" width="1" style="2" customWidth="1"/>
    <col min="13" max="13" width="18" style="2" bestFit="1" customWidth="1"/>
    <col min="14" max="14" width="1" style="2" customWidth="1"/>
    <col min="15" max="15" width="18" style="2" bestFit="1" customWidth="1"/>
    <col min="16" max="16" width="1" style="2" customWidth="1"/>
    <col min="17" max="17" width="17.7109375" style="2" bestFit="1" customWidth="1"/>
    <col min="18" max="18" width="1" style="2" customWidth="1"/>
    <col min="19" max="19" width="18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1" x14ac:dyDescent="0.25">
      <c r="A6" s="25" t="s">
        <v>65</v>
      </c>
      <c r="C6" s="24" t="s">
        <v>66</v>
      </c>
      <c r="D6" s="24" t="s">
        <v>66</v>
      </c>
      <c r="E6" s="24" t="s">
        <v>66</v>
      </c>
      <c r="F6" s="24" t="s">
        <v>66</v>
      </c>
      <c r="G6" s="24" t="s">
        <v>66</v>
      </c>
      <c r="H6" s="24" t="s">
        <v>66</v>
      </c>
      <c r="I6" s="24" t="s">
        <v>66</v>
      </c>
      <c r="K6" s="24" t="s">
        <v>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1" x14ac:dyDescent="0.25">
      <c r="A7" s="26" t="s">
        <v>65</v>
      </c>
      <c r="C7" s="24" t="s">
        <v>67</v>
      </c>
      <c r="E7" s="24" t="s">
        <v>68</v>
      </c>
      <c r="G7" s="24" t="s">
        <v>69</v>
      </c>
      <c r="I7" s="24" t="s">
        <v>63</v>
      </c>
      <c r="K7" s="24" t="s">
        <v>70</v>
      </c>
      <c r="M7" s="24" t="s">
        <v>71</v>
      </c>
      <c r="O7" s="24" t="s">
        <v>72</v>
      </c>
      <c r="Q7" s="24" t="s">
        <v>70</v>
      </c>
      <c r="S7" s="24" t="s">
        <v>64</v>
      </c>
    </row>
    <row r="8" spans="1:19" x14ac:dyDescent="0.25">
      <c r="A8" s="8" t="s">
        <v>73</v>
      </c>
      <c r="C8" s="6">
        <v>279927370</v>
      </c>
      <c r="E8" s="2" t="s">
        <v>74</v>
      </c>
      <c r="G8" s="2" t="s">
        <v>75</v>
      </c>
      <c r="I8" s="10">
        <v>0</v>
      </c>
      <c r="J8" s="10"/>
      <c r="K8" s="10">
        <v>80820962126</v>
      </c>
      <c r="L8" s="10"/>
      <c r="M8" s="10">
        <v>421760228916</v>
      </c>
      <c r="N8" s="10"/>
      <c r="O8" s="10">
        <v>403970985711</v>
      </c>
      <c r="P8" s="10"/>
      <c r="Q8" s="10">
        <v>98610205331</v>
      </c>
      <c r="S8" s="7">
        <f>Q8/3197922242072</f>
        <v>3.0835710772976272E-2</v>
      </c>
    </row>
    <row r="9" spans="1:19" x14ac:dyDescent="0.25">
      <c r="A9" s="8" t="s">
        <v>76</v>
      </c>
      <c r="C9" s="2" t="s">
        <v>77</v>
      </c>
      <c r="E9" s="2" t="s">
        <v>74</v>
      </c>
      <c r="G9" s="2" t="s">
        <v>78</v>
      </c>
      <c r="I9" s="10">
        <v>10</v>
      </c>
      <c r="J9" s="10"/>
      <c r="K9" s="10">
        <v>109607849</v>
      </c>
      <c r="L9" s="10"/>
      <c r="M9" s="10">
        <v>7744701</v>
      </c>
      <c r="N9" s="10"/>
      <c r="O9" s="10">
        <v>0</v>
      </c>
      <c r="P9" s="10"/>
      <c r="Q9" s="10">
        <v>117352550</v>
      </c>
      <c r="S9" s="7">
        <f t="shared" ref="S9:S14" si="0">Q9/3197922242072</f>
        <v>3.6696498887966971E-5</v>
      </c>
    </row>
    <row r="10" spans="1:19" x14ac:dyDescent="0.25">
      <c r="A10" s="8" t="s">
        <v>79</v>
      </c>
      <c r="C10" s="2" t="s">
        <v>80</v>
      </c>
      <c r="E10" s="2" t="s">
        <v>74</v>
      </c>
      <c r="G10" s="2" t="s">
        <v>81</v>
      </c>
      <c r="I10" s="10">
        <v>10</v>
      </c>
      <c r="J10" s="10"/>
      <c r="K10" s="10">
        <v>5143862</v>
      </c>
      <c r="L10" s="10"/>
      <c r="M10" s="10">
        <v>34714</v>
      </c>
      <c r="N10" s="10"/>
      <c r="O10" s="10">
        <v>0</v>
      </c>
      <c r="P10" s="10"/>
      <c r="Q10" s="10">
        <v>5178576</v>
      </c>
      <c r="S10" s="7">
        <f t="shared" si="0"/>
        <v>1.619356447092564E-6</v>
      </c>
    </row>
    <row r="11" spans="1:19" x14ac:dyDescent="0.25">
      <c r="A11" s="8" t="s">
        <v>82</v>
      </c>
      <c r="C11" s="2" t="s">
        <v>83</v>
      </c>
      <c r="E11" s="2" t="s">
        <v>74</v>
      </c>
      <c r="G11" s="2" t="s">
        <v>81</v>
      </c>
      <c r="I11" s="10">
        <v>10</v>
      </c>
      <c r="J11" s="10"/>
      <c r="K11" s="10">
        <v>2903070367</v>
      </c>
      <c r="L11" s="10"/>
      <c r="M11" s="10">
        <v>20714025696</v>
      </c>
      <c r="N11" s="10"/>
      <c r="O11" s="10">
        <v>18986250000</v>
      </c>
      <c r="P11" s="10"/>
      <c r="Q11" s="10">
        <v>4630846063</v>
      </c>
      <c r="S11" s="7">
        <f t="shared" si="0"/>
        <v>1.4480796318548318E-3</v>
      </c>
    </row>
    <row r="12" spans="1:19" x14ac:dyDescent="0.25">
      <c r="A12" s="8" t="s">
        <v>84</v>
      </c>
      <c r="C12" s="2" t="s">
        <v>85</v>
      </c>
      <c r="E12" s="2" t="s">
        <v>74</v>
      </c>
      <c r="G12" s="2" t="s">
        <v>86</v>
      </c>
      <c r="I12" s="10">
        <v>0</v>
      </c>
      <c r="J12" s="10"/>
      <c r="K12" s="10">
        <v>20678</v>
      </c>
      <c r="L12" s="10"/>
      <c r="M12" s="10">
        <v>0</v>
      </c>
      <c r="N12" s="10"/>
      <c r="O12" s="10">
        <v>0</v>
      </c>
      <c r="P12" s="10"/>
      <c r="Q12" s="10">
        <v>20678</v>
      </c>
      <c r="S12" s="7">
        <f t="shared" si="0"/>
        <v>6.4660734172830596E-9</v>
      </c>
    </row>
    <row r="13" spans="1:19" x14ac:dyDescent="0.25">
      <c r="A13" s="8" t="s">
        <v>87</v>
      </c>
      <c r="C13" s="6">
        <v>279914422</v>
      </c>
      <c r="E13" s="2" t="s">
        <v>88</v>
      </c>
      <c r="G13" s="2" t="s">
        <v>89</v>
      </c>
      <c r="I13" s="10">
        <v>0</v>
      </c>
      <c r="J13" s="10"/>
      <c r="K13" s="10">
        <v>3774203</v>
      </c>
      <c r="L13" s="10"/>
      <c r="M13" s="10">
        <v>0</v>
      </c>
      <c r="N13" s="10"/>
      <c r="O13" s="10">
        <v>0</v>
      </c>
      <c r="P13" s="10"/>
      <c r="Q13" s="10">
        <v>3774203</v>
      </c>
      <c r="S13" s="7">
        <f t="shared" si="0"/>
        <v>1.1802047436758862E-6</v>
      </c>
    </row>
    <row r="14" spans="1:19" x14ac:dyDescent="0.25">
      <c r="A14" s="8" t="s">
        <v>84</v>
      </c>
      <c r="C14" s="2" t="s">
        <v>90</v>
      </c>
      <c r="E14" s="2" t="s">
        <v>88</v>
      </c>
      <c r="G14" s="2" t="s">
        <v>91</v>
      </c>
      <c r="I14" s="10">
        <v>0</v>
      </c>
      <c r="J14" s="10"/>
      <c r="K14" s="10">
        <v>70858</v>
      </c>
      <c r="L14" s="10"/>
      <c r="M14" s="10">
        <v>0</v>
      </c>
      <c r="N14" s="10"/>
      <c r="O14" s="10">
        <v>0</v>
      </c>
      <c r="P14" s="10"/>
      <c r="Q14" s="10">
        <v>70858</v>
      </c>
      <c r="S14" s="7">
        <f t="shared" si="0"/>
        <v>2.2157511858102479E-8</v>
      </c>
    </row>
    <row r="15" spans="1:19" ht="19.5" thickBot="1" x14ac:dyDescent="0.3">
      <c r="K15" s="11">
        <f>SUM(K8:K14)</f>
        <v>83842649943</v>
      </c>
      <c r="L15" s="10"/>
      <c r="M15" s="11">
        <f>SUM(M8:M14)</f>
        <v>442482034027</v>
      </c>
      <c r="N15" s="10"/>
      <c r="O15" s="11">
        <f>SUM(O8:O14)</f>
        <v>422957235711</v>
      </c>
      <c r="P15" s="10"/>
      <c r="Q15" s="11">
        <f>SUM(Q8:Q14)</f>
        <v>103367448259</v>
      </c>
      <c r="S15" s="13">
        <f>SUM(S8:S14)</f>
        <v>3.2323315088495119E-2</v>
      </c>
    </row>
    <row r="16" spans="1:19" ht="19.5" thickTop="1" x14ac:dyDescent="0.25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4"/>
  <sheetViews>
    <sheetView rightToLeft="1" view="pageBreakPreview" zoomScaleNormal="100" zoomScaleSheetLayoutView="100" workbookViewId="0">
      <selection activeCell="E18" sqref="E18"/>
    </sheetView>
  </sheetViews>
  <sheetFormatPr defaultRowHeight="18.75" x14ac:dyDescent="0.25"/>
  <cols>
    <col min="1" max="1" width="22.5703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8.140625" style="2" bestFit="1" customWidth="1"/>
    <col min="6" max="6" width="1" style="2" customWidth="1"/>
    <col min="7" max="7" width="13.71093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3.710937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0.855468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25">
      <c r="A3" s="29" t="s">
        <v>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25">
      <c r="A6" s="24" t="s">
        <v>93</v>
      </c>
      <c r="B6" s="24" t="s">
        <v>93</v>
      </c>
      <c r="C6" s="24" t="s">
        <v>93</v>
      </c>
      <c r="D6" s="24" t="s">
        <v>93</v>
      </c>
      <c r="E6" s="24" t="s">
        <v>93</v>
      </c>
      <c r="G6" s="24" t="s">
        <v>94</v>
      </c>
      <c r="H6" s="24" t="s">
        <v>94</v>
      </c>
      <c r="I6" s="24" t="s">
        <v>94</v>
      </c>
      <c r="J6" s="24" t="s">
        <v>94</v>
      </c>
      <c r="K6" s="24" t="s">
        <v>94</v>
      </c>
      <c r="M6" s="24" t="s">
        <v>95</v>
      </c>
      <c r="N6" s="24" t="s">
        <v>95</v>
      </c>
      <c r="O6" s="24" t="s">
        <v>95</v>
      </c>
      <c r="P6" s="24" t="s">
        <v>95</v>
      </c>
      <c r="Q6" s="24" t="s">
        <v>95</v>
      </c>
    </row>
    <row r="7" spans="1:17" ht="21" x14ac:dyDescent="0.25">
      <c r="A7" s="24" t="s">
        <v>96</v>
      </c>
      <c r="C7" s="24" t="s">
        <v>97</v>
      </c>
      <c r="E7" s="24" t="s">
        <v>63</v>
      </c>
      <c r="G7" s="24" t="s">
        <v>98</v>
      </c>
      <c r="I7" s="24" t="s">
        <v>99</v>
      </c>
      <c r="K7" s="24" t="s">
        <v>100</v>
      </c>
      <c r="M7" s="24" t="s">
        <v>98</v>
      </c>
      <c r="O7" s="24" t="s">
        <v>99</v>
      </c>
      <c r="Q7" s="24" t="s">
        <v>100</v>
      </c>
    </row>
    <row r="8" spans="1:17" x14ac:dyDescent="0.25">
      <c r="A8" s="8" t="s">
        <v>73</v>
      </c>
      <c r="C8" s="4">
        <v>30</v>
      </c>
      <c r="E8" s="10">
        <v>0</v>
      </c>
      <c r="F8" s="10"/>
      <c r="G8" s="10">
        <v>171271177</v>
      </c>
      <c r="H8" s="10"/>
      <c r="I8" s="10">
        <v>0</v>
      </c>
      <c r="J8" s="10"/>
      <c r="K8" s="10">
        <v>171271177</v>
      </c>
      <c r="L8" s="10"/>
      <c r="M8" s="10">
        <v>455834274</v>
      </c>
      <c r="N8" s="10"/>
      <c r="O8" s="10">
        <v>0</v>
      </c>
      <c r="P8" s="10"/>
      <c r="Q8" s="10">
        <v>455834274</v>
      </c>
    </row>
    <row r="9" spans="1:17" x14ac:dyDescent="0.25">
      <c r="A9" s="8" t="s">
        <v>76</v>
      </c>
      <c r="C9" s="4">
        <v>28</v>
      </c>
      <c r="E9" s="10">
        <v>10</v>
      </c>
      <c r="F9" s="10"/>
      <c r="G9" s="10">
        <v>752986</v>
      </c>
      <c r="H9" s="10"/>
      <c r="I9" s="10">
        <v>63</v>
      </c>
      <c r="J9" s="10"/>
      <c r="K9" s="10">
        <v>752923</v>
      </c>
      <c r="L9" s="10"/>
      <c r="M9" s="10">
        <v>3004530</v>
      </c>
      <c r="N9" s="10"/>
      <c r="O9" s="10">
        <v>977</v>
      </c>
      <c r="P9" s="10"/>
      <c r="Q9" s="10">
        <v>3003553</v>
      </c>
    </row>
    <row r="10" spans="1:17" x14ac:dyDescent="0.25">
      <c r="A10" s="8" t="s">
        <v>79</v>
      </c>
      <c r="C10" s="4">
        <v>23</v>
      </c>
      <c r="E10" s="10">
        <v>10</v>
      </c>
      <c r="F10" s="10"/>
      <c r="G10" s="10">
        <v>34796</v>
      </c>
      <c r="H10" s="10"/>
      <c r="I10" s="10">
        <v>1</v>
      </c>
      <c r="J10" s="10"/>
      <c r="K10" s="10">
        <v>34795</v>
      </c>
      <c r="L10" s="10"/>
      <c r="M10" s="10">
        <v>233464</v>
      </c>
      <c r="N10" s="10"/>
      <c r="O10" s="10">
        <v>80</v>
      </c>
      <c r="P10" s="10"/>
      <c r="Q10" s="10">
        <v>233384</v>
      </c>
    </row>
    <row r="11" spans="1:17" x14ac:dyDescent="0.25">
      <c r="A11" s="8" t="s">
        <v>82</v>
      </c>
      <c r="C11" s="4">
        <v>26</v>
      </c>
      <c r="E11" s="10">
        <v>10</v>
      </c>
      <c r="F11" s="10"/>
      <c r="G11" s="10">
        <v>4770925</v>
      </c>
      <c r="H11" s="10"/>
      <c r="I11" s="10">
        <v>30805</v>
      </c>
      <c r="J11" s="10"/>
      <c r="K11" s="10">
        <v>4740120</v>
      </c>
      <c r="L11" s="10"/>
      <c r="M11" s="10">
        <v>-98068471</v>
      </c>
      <c r="N11" s="10"/>
      <c r="O11" s="10">
        <v>53841</v>
      </c>
      <c r="P11" s="10"/>
      <c r="Q11" s="10">
        <v>-98122312</v>
      </c>
    </row>
    <row r="12" spans="1:17" x14ac:dyDescent="0.25">
      <c r="A12" s="8" t="s">
        <v>102</v>
      </c>
      <c r="C12" s="4">
        <v>12</v>
      </c>
      <c r="E12" s="10">
        <v>20</v>
      </c>
      <c r="F12" s="10"/>
      <c r="G12" s="10">
        <v>0</v>
      </c>
      <c r="H12" s="10"/>
      <c r="I12" s="10">
        <v>0</v>
      </c>
      <c r="J12" s="10"/>
      <c r="K12" s="10">
        <v>0</v>
      </c>
      <c r="L12" s="10"/>
      <c r="M12" s="10">
        <v>4613698630</v>
      </c>
      <c r="N12" s="10"/>
      <c r="O12" s="10">
        <v>0</v>
      </c>
      <c r="P12" s="10"/>
      <c r="Q12" s="10">
        <v>4613698630</v>
      </c>
    </row>
    <row r="13" spans="1:17" ht="19.5" thickBot="1" x14ac:dyDescent="0.3">
      <c r="F13" s="10"/>
      <c r="G13" s="11">
        <f>SUM(G8:G12)</f>
        <v>176829884</v>
      </c>
      <c r="H13" s="10"/>
      <c r="I13" s="11">
        <f>SUM(I8:I12)</f>
        <v>30869</v>
      </c>
      <c r="J13" s="10"/>
      <c r="K13" s="11">
        <f>G13-I13</f>
        <v>176799015</v>
      </c>
      <c r="L13" s="10"/>
      <c r="M13" s="11">
        <f>SUM(M8:M12)</f>
        <v>4974702427</v>
      </c>
      <c r="N13" s="10"/>
      <c r="O13" s="11">
        <f>SUM(O8:O12)</f>
        <v>54898</v>
      </c>
      <c r="P13" s="10"/>
      <c r="Q13" s="11">
        <f>M13-O13</f>
        <v>4974647529</v>
      </c>
    </row>
    <row r="14" spans="1:17" ht="19.5" thickTop="1" x14ac:dyDescent="0.25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40"/>
  <sheetViews>
    <sheetView rightToLeft="1" view="pageBreakPreview" topLeftCell="A22" zoomScale="110" zoomScaleNormal="100" zoomScaleSheetLayoutView="110" workbookViewId="0">
      <selection activeCell="Q38" sqref="O38:Q38"/>
    </sheetView>
  </sheetViews>
  <sheetFormatPr defaultRowHeight="18.75" x14ac:dyDescent="0.45"/>
  <cols>
    <col min="1" max="1" width="24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9" style="1" bestFit="1" customWidth="1"/>
    <col min="6" max="6" width="1" style="1" customWidth="1"/>
    <col min="7" max="7" width="13.28515625" style="1" bestFit="1" customWidth="1"/>
    <col min="8" max="8" width="0.7109375" style="1" customWidth="1"/>
    <col min="9" max="9" width="16.5703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2.7109375" style="1" bestFit="1" customWidth="1"/>
    <col min="22" max="16384" width="9.140625" style="1"/>
  </cols>
  <sheetData>
    <row r="2" spans="1:21" ht="21" x14ac:dyDescent="0.4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ht="21" x14ac:dyDescent="0.45">
      <c r="A3" s="29" t="s">
        <v>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ht="21" x14ac:dyDescent="0.4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1" ht="21" x14ac:dyDescent="0.45">
      <c r="A6" s="25" t="s">
        <v>3</v>
      </c>
      <c r="C6" s="24" t="s">
        <v>103</v>
      </c>
      <c r="D6" s="24" t="s">
        <v>103</v>
      </c>
      <c r="E6" s="24" t="s">
        <v>103</v>
      </c>
      <c r="F6" s="24" t="s">
        <v>103</v>
      </c>
      <c r="G6" s="24" t="s">
        <v>103</v>
      </c>
      <c r="I6" s="24" t="s">
        <v>94</v>
      </c>
      <c r="J6" s="24" t="s">
        <v>94</v>
      </c>
      <c r="K6" s="24" t="s">
        <v>94</v>
      </c>
      <c r="L6" s="24" t="s">
        <v>94</v>
      </c>
      <c r="M6" s="24" t="s">
        <v>94</v>
      </c>
      <c r="O6" s="24" t="s">
        <v>95</v>
      </c>
      <c r="P6" s="24" t="s">
        <v>95</v>
      </c>
      <c r="Q6" s="24" t="s">
        <v>95</v>
      </c>
      <c r="R6" s="24" t="s">
        <v>95</v>
      </c>
      <c r="S6" s="24" t="s">
        <v>95</v>
      </c>
    </row>
    <row r="7" spans="1:21" ht="48.75" customHeight="1" x14ac:dyDescent="0.45">
      <c r="A7" s="26" t="s">
        <v>3</v>
      </c>
      <c r="C7" s="24" t="s">
        <v>104</v>
      </c>
      <c r="E7" s="33" t="s">
        <v>105</v>
      </c>
      <c r="G7" s="33" t="s">
        <v>106</v>
      </c>
      <c r="I7" s="33" t="s">
        <v>107</v>
      </c>
      <c r="K7" s="24" t="s">
        <v>99</v>
      </c>
      <c r="M7" s="33" t="s">
        <v>108</v>
      </c>
      <c r="O7" s="33" t="s">
        <v>107</v>
      </c>
      <c r="Q7" s="24" t="s">
        <v>99</v>
      </c>
      <c r="S7" s="33" t="s">
        <v>108</v>
      </c>
    </row>
    <row r="8" spans="1:21" x14ac:dyDescent="0.45">
      <c r="A8" s="1" t="s">
        <v>109</v>
      </c>
      <c r="C8" s="1" t="s">
        <v>110</v>
      </c>
      <c r="E8" s="10">
        <v>2602328</v>
      </c>
      <c r="F8" s="10"/>
      <c r="G8" s="10">
        <v>350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910814800</v>
      </c>
      <c r="P8" s="10"/>
      <c r="Q8" s="10">
        <v>75519820</v>
      </c>
      <c r="R8" s="10"/>
      <c r="S8" s="10">
        <f>O8-Q8</f>
        <v>835294980</v>
      </c>
      <c r="U8" s="14"/>
    </row>
    <row r="9" spans="1:21" x14ac:dyDescent="0.45">
      <c r="A9" s="1" t="s">
        <v>35</v>
      </c>
      <c r="C9" s="1" t="s">
        <v>111</v>
      </c>
      <c r="E9" s="10">
        <v>1117838</v>
      </c>
      <c r="F9" s="10"/>
      <c r="G9" s="10">
        <v>1300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0</v>
      </c>
      <c r="R9" s="10"/>
      <c r="S9" s="10">
        <v>0</v>
      </c>
    </row>
    <row r="10" spans="1:21" x14ac:dyDescent="0.45">
      <c r="A10" s="1" t="s">
        <v>37</v>
      </c>
      <c r="C10" s="1" t="s">
        <v>4</v>
      </c>
      <c r="E10" s="10">
        <v>6000000</v>
      </c>
      <c r="F10" s="10"/>
      <c r="G10" s="10">
        <v>2000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12000000000</v>
      </c>
      <c r="P10" s="10"/>
      <c r="Q10" s="10">
        <v>503937008</v>
      </c>
      <c r="R10" s="10"/>
      <c r="S10" s="10">
        <v>11496062992</v>
      </c>
    </row>
    <row r="11" spans="1:21" x14ac:dyDescent="0.45">
      <c r="A11" s="1" t="s">
        <v>36</v>
      </c>
      <c r="C11" s="1" t="s">
        <v>112</v>
      </c>
      <c r="E11" s="10">
        <v>7605975</v>
      </c>
      <c r="F11" s="10"/>
      <c r="G11" s="10">
        <v>320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2433912000</v>
      </c>
      <c r="P11" s="10"/>
      <c r="Q11" s="10">
        <v>177714210</v>
      </c>
      <c r="R11" s="10"/>
      <c r="S11" s="10">
        <v>2256197790</v>
      </c>
    </row>
    <row r="12" spans="1:21" x14ac:dyDescent="0.45">
      <c r="A12" s="1" t="s">
        <v>38</v>
      </c>
      <c r="C12" s="1" t="s">
        <v>113</v>
      </c>
      <c r="E12" s="10">
        <v>8300000</v>
      </c>
      <c r="F12" s="10"/>
      <c r="G12" s="10">
        <v>800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6640000000</v>
      </c>
      <c r="P12" s="10"/>
      <c r="Q12" s="10">
        <v>0</v>
      </c>
      <c r="R12" s="10"/>
      <c r="S12" s="10">
        <v>6640000000</v>
      </c>
    </row>
    <row r="13" spans="1:21" x14ac:dyDescent="0.45">
      <c r="A13" s="1" t="s">
        <v>51</v>
      </c>
      <c r="C13" s="1" t="s">
        <v>114</v>
      </c>
      <c r="E13" s="10">
        <v>5181836</v>
      </c>
      <c r="F13" s="10"/>
      <c r="G13" s="10">
        <v>280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1450914080</v>
      </c>
      <c r="P13" s="10"/>
      <c r="Q13" s="10">
        <v>182450274</v>
      </c>
      <c r="R13" s="10"/>
      <c r="S13" s="10">
        <v>1268463806</v>
      </c>
    </row>
    <row r="14" spans="1:21" x14ac:dyDescent="0.45">
      <c r="A14" s="1" t="s">
        <v>45</v>
      </c>
      <c r="C14" s="1" t="s">
        <v>114</v>
      </c>
      <c r="E14" s="10">
        <v>45631189</v>
      </c>
      <c r="F14" s="10"/>
      <c r="G14" s="10">
        <v>28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1277673292</v>
      </c>
      <c r="P14" s="10"/>
      <c r="Q14" s="10">
        <v>160665504</v>
      </c>
      <c r="R14" s="10"/>
      <c r="S14" s="10">
        <v>1117007788</v>
      </c>
    </row>
    <row r="15" spans="1:21" x14ac:dyDescent="0.45">
      <c r="A15" s="1" t="s">
        <v>34</v>
      </c>
      <c r="C15" s="1" t="s">
        <v>115</v>
      </c>
      <c r="E15" s="10">
        <v>7100000</v>
      </c>
      <c r="F15" s="10"/>
      <c r="G15" s="10">
        <v>1000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7100000000</v>
      </c>
      <c r="P15" s="10"/>
      <c r="Q15" s="10">
        <v>216865870</v>
      </c>
      <c r="R15" s="10"/>
      <c r="S15" s="10">
        <v>6883134130</v>
      </c>
    </row>
    <row r="16" spans="1:21" x14ac:dyDescent="0.45">
      <c r="A16" s="1" t="s">
        <v>18</v>
      </c>
      <c r="C16" s="1" t="s">
        <v>4</v>
      </c>
      <c r="E16" s="10">
        <v>3000000</v>
      </c>
      <c r="F16" s="10"/>
      <c r="G16" s="10">
        <v>4175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12525000000</v>
      </c>
      <c r="P16" s="10"/>
      <c r="Q16" s="10">
        <v>127372881</v>
      </c>
      <c r="R16" s="10"/>
      <c r="S16" s="10">
        <v>12397627119</v>
      </c>
    </row>
    <row r="17" spans="1:22" x14ac:dyDescent="0.45">
      <c r="A17" s="1" t="s">
        <v>43</v>
      </c>
      <c r="C17" s="1" t="s">
        <v>116</v>
      </c>
      <c r="E17" s="10">
        <v>24201559</v>
      </c>
      <c r="F17" s="10"/>
      <c r="G17" s="10">
        <v>400</v>
      </c>
      <c r="H17" s="10"/>
      <c r="I17" s="10">
        <v>9680623600</v>
      </c>
      <c r="J17" s="10"/>
      <c r="K17" s="10">
        <v>448938129</v>
      </c>
      <c r="L17" s="10"/>
      <c r="M17" s="10">
        <v>9231685471</v>
      </c>
      <c r="N17" s="10"/>
      <c r="O17" s="10">
        <v>9680623600</v>
      </c>
      <c r="P17" s="10"/>
      <c r="Q17" s="10">
        <v>448938129</v>
      </c>
      <c r="R17" s="10"/>
      <c r="S17" s="10">
        <v>9231685471</v>
      </c>
      <c r="V17" s="18"/>
    </row>
    <row r="18" spans="1:22" x14ac:dyDescent="0.45">
      <c r="A18" s="1" t="s">
        <v>16</v>
      </c>
      <c r="C18" s="1" t="s">
        <v>114</v>
      </c>
      <c r="E18" s="10">
        <v>13239716</v>
      </c>
      <c r="F18" s="10"/>
      <c r="G18" s="10">
        <v>66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873821256</v>
      </c>
      <c r="P18" s="10"/>
      <c r="Q18" s="10">
        <v>109881715</v>
      </c>
      <c r="R18" s="10"/>
      <c r="S18" s="10">
        <v>763939541</v>
      </c>
      <c r="V18" s="18"/>
    </row>
    <row r="19" spans="1:22" x14ac:dyDescent="0.45">
      <c r="A19" s="1" t="s">
        <v>46</v>
      </c>
      <c r="C19" s="1" t="s">
        <v>117</v>
      </c>
      <c r="E19" s="10">
        <v>7500000</v>
      </c>
      <c r="F19" s="10"/>
      <c r="G19" s="10">
        <v>1250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9375000000</v>
      </c>
      <c r="P19" s="10"/>
      <c r="Q19" s="10">
        <v>0</v>
      </c>
      <c r="R19" s="10"/>
      <c r="S19" s="10">
        <v>9375000000</v>
      </c>
    </row>
    <row r="20" spans="1:22" x14ac:dyDescent="0.45">
      <c r="A20" s="1" t="s">
        <v>15</v>
      </c>
      <c r="C20" s="1" t="s">
        <v>118</v>
      </c>
      <c r="E20" s="10">
        <v>13000000</v>
      </c>
      <c r="F20" s="10"/>
      <c r="G20" s="10">
        <v>62</v>
      </c>
      <c r="H20" s="10"/>
      <c r="I20" s="10">
        <v>806000000</v>
      </c>
      <c r="J20" s="10"/>
      <c r="K20" s="10">
        <v>39880208</v>
      </c>
      <c r="L20" s="10"/>
      <c r="M20" s="10">
        <v>766119792</v>
      </c>
      <c r="N20" s="10"/>
      <c r="O20" s="10">
        <v>806000000</v>
      </c>
      <c r="P20" s="10"/>
      <c r="Q20" s="10">
        <v>39880208</v>
      </c>
      <c r="R20" s="10"/>
      <c r="S20" s="10">
        <v>766119792</v>
      </c>
    </row>
    <row r="21" spans="1:22" x14ac:dyDescent="0.45">
      <c r="A21" s="1" t="s">
        <v>60</v>
      </c>
      <c r="C21" s="1" t="s">
        <v>6</v>
      </c>
      <c r="E21" s="10">
        <v>4200000</v>
      </c>
      <c r="F21" s="10"/>
      <c r="G21" s="10">
        <v>1930</v>
      </c>
      <c r="H21" s="10"/>
      <c r="I21" s="10">
        <v>8106000000</v>
      </c>
      <c r="J21" s="10"/>
      <c r="K21" s="10">
        <v>247593625</v>
      </c>
      <c r="L21" s="10"/>
      <c r="M21" s="10">
        <v>7858406375</v>
      </c>
      <c r="N21" s="10"/>
      <c r="O21" s="10">
        <v>8106000000</v>
      </c>
      <c r="P21" s="10"/>
      <c r="Q21" s="10">
        <v>247593625</v>
      </c>
      <c r="R21" s="10"/>
      <c r="S21" s="10">
        <v>7858406375</v>
      </c>
    </row>
    <row r="22" spans="1:22" x14ac:dyDescent="0.45">
      <c r="A22" s="1" t="s">
        <v>26</v>
      </c>
      <c r="C22" s="1" t="s">
        <v>118</v>
      </c>
      <c r="E22" s="10">
        <v>307099</v>
      </c>
      <c r="F22" s="10"/>
      <c r="G22" s="10">
        <v>300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92129700</v>
      </c>
      <c r="P22" s="10"/>
      <c r="Q22" s="10">
        <v>11536913</v>
      </c>
      <c r="R22" s="10"/>
      <c r="S22" s="10">
        <v>80592787</v>
      </c>
    </row>
    <row r="23" spans="1:22" x14ac:dyDescent="0.45">
      <c r="A23" s="1" t="s">
        <v>48</v>
      </c>
      <c r="C23" s="1" t="s">
        <v>119</v>
      </c>
      <c r="E23" s="10">
        <v>6844597</v>
      </c>
      <c r="F23" s="10"/>
      <c r="G23" s="10">
        <v>1800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12320274600</v>
      </c>
      <c r="P23" s="10"/>
      <c r="Q23" s="10">
        <v>0</v>
      </c>
      <c r="R23" s="10"/>
      <c r="S23" s="10">
        <v>12320274600</v>
      </c>
    </row>
    <row r="24" spans="1:22" x14ac:dyDescent="0.45">
      <c r="A24" s="1" t="s">
        <v>30</v>
      </c>
      <c r="C24" s="1" t="s">
        <v>120</v>
      </c>
      <c r="E24" s="10">
        <v>1073107</v>
      </c>
      <c r="F24" s="10"/>
      <c r="G24" s="10">
        <v>1680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1802819760</v>
      </c>
      <c r="P24" s="10"/>
      <c r="Q24" s="10">
        <v>173026045</v>
      </c>
      <c r="R24" s="10"/>
      <c r="S24" s="10">
        <v>1629793715</v>
      </c>
    </row>
    <row r="25" spans="1:22" x14ac:dyDescent="0.45">
      <c r="A25" s="1" t="s">
        <v>19</v>
      </c>
      <c r="C25" s="1" t="s">
        <v>121</v>
      </c>
      <c r="E25" s="10">
        <v>328775</v>
      </c>
      <c r="F25" s="10"/>
      <c r="G25" s="10">
        <v>20000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6575500000</v>
      </c>
      <c r="P25" s="10"/>
      <c r="Q25" s="10">
        <v>0</v>
      </c>
      <c r="R25" s="10"/>
      <c r="S25" s="10">
        <v>6575500000</v>
      </c>
    </row>
    <row r="26" spans="1:22" x14ac:dyDescent="0.45">
      <c r="A26" s="1" t="s">
        <v>21</v>
      </c>
      <c r="C26" s="1" t="s">
        <v>122</v>
      </c>
      <c r="E26" s="10">
        <v>300000</v>
      </c>
      <c r="F26" s="10"/>
      <c r="G26" s="10">
        <v>10000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3000000000</v>
      </c>
      <c r="P26" s="10"/>
      <c r="Q26" s="10">
        <v>264209869</v>
      </c>
      <c r="R26" s="10"/>
      <c r="S26" s="10">
        <v>2735790131</v>
      </c>
    </row>
    <row r="27" spans="1:22" x14ac:dyDescent="0.45">
      <c r="A27" s="1" t="s">
        <v>33</v>
      </c>
      <c r="C27" s="1" t="s">
        <v>123</v>
      </c>
      <c r="E27" s="10">
        <v>1743303</v>
      </c>
      <c r="F27" s="10"/>
      <c r="G27" s="10">
        <v>825</v>
      </c>
      <c r="H27" s="10"/>
      <c r="I27" s="10">
        <v>1438224975</v>
      </c>
      <c r="J27" s="10"/>
      <c r="K27" s="10">
        <v>197203424</v>
      </c>
      <c r="L27" s="10"/>
      <c r="M27" s="10">
        <v>1241021551</v>
      </c>
      <c r="N27" s="10"/>
      <c r="O27" s="10">
        <v>1438224975</v>
      </c>
      <c r="P27" s="10"/>
      <c r="Q27" s="10">
        <v>197203424</v>
      </c>
      <c r="R27" s="10"/>
      <c r="S27" s="10">
        <v>1241021551</v>
      </c>
    </row>
    <row r="28" spans="1:22" x14ac:dyDescent="0.45">
      <c r="A28" s="1" t="s">
        <v>20</v>
      </c>
      <c r="C28" s="1" t="s">
        <v>118</v>
      </c>
      <c r="E28" s="10">
        <v>638154</v>
      </c>
      <c r="F28" s="10"/>
      <c r="G28" s="10">
        <v>2000</v>
      </c>
      <c r="H28" s="10"/>
      <c r="I28" s="10">
        <v>1276308000</v>
      </c>
      <c r="J28" s="10"/>
      <c r="K28" s="10">
        <v>3487180</v>
      </c>
      <c r="L28" s="10"/>
      <c r="M28" s="10">
        <v>1272820820</v>
      </c>
      <c r="N28" s="10"/>
      <c r="O28" s="10">
        <v>1276308000</v>
      </c>
      <c r="P28" s="10"/>
      <c r="Q28" s="10">
        <v>3487180</v>
      </c>
      <c r="R28" s="10"/>
      <c r="S28" s="10">
        <v>1272820820</v>
      </c>
    </row>
    <row r="29" spans="1:22" x14ac:dyDescent="0.45">
      <c r="A29" s="1" t="s">
        <v>29</v>
      </c>
      <c r="C29" s="1" t="s">
        <v>110</v>
      </c>
      <c r="E29" s="10">
        <v>13055</v>
      </c>
      <c r="F29" s="10"/>
      <c r="G29" s="10">
        <v>5500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71802500</v>
      </c>
      <c r="P29" s="10"/>
      <c r="Q29" s="10">
        <v>0</v>
      </c>
      <c r="R29" s="10"/>
      <c r="S29" s="10">
        <v>71802500</v>
      </c>
    </row>
    <row r="30" spans="1:22" x14ac:dyDescent="0.45">
      <c r="A30" s="1" t="s">
        <v>22</v>
      </c>
      <c r="C30" s="1" t="s">
        <v>124</v>
      </c>
      <c r="E30" s="10">
        <v>1140000</v>
      </c>
      <c r="F30" s="10"/>
      <c r="G30" s="10">
        <v>11500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13110000000</v>
      </c>
      <c r="P30" s="10"/>
      <c r="Q30" s="10">
        <v>0</v>
      </c>
      <c r="R30" s="10"/>
      <c r="S30" s="10">
        <v>13110000000</v>
      </c>
    </row>
    <row r="31" spans="1:22" x14ac:dyDescent="0.45">
      <c r="A31" s="1" t="s">
        <v>17</v>
      </c>
      <c r="C31" s="1" t="s">
        <v>125</v>
      </c>
      <c r="E31" s="10">
        <v>15887538</v>
      </c>
      <c r="F31" s="10"/>
      <c r="G31" s="10">
        <v>121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1922392098</v>
      </c>
      <c r="P31" s="10"/>
      <c r="Q31" s="10">
        <v>1315806</v>
      </c>
      <c r="R31" s="10"/>
      <c r="S31" s="10">
        <v>1921076292</v>
      </c>
    </row>
    <row r="32" spans="1:22" x14ac:dyDescent="0.45">
      <c r="A32" s="1" t="s">
        <v>31</v>
      </c>
      <c r="C32" s="1" t="s">
        <v>121</v>
      </c>
      <c r="E32" s="10">
        <v>85464</v>
      </c>
      <c r="F32" s="10"/>
      <c r="G32" s="10">
        <v>3000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256392000</v>
      </c>
      <c r="P32" s="10"/>
      <c r="Q32" s="10">
        <v>0</v>
      </c>
      <c r="R32" s="10"/>
      <c r="S32" s="10">
        <v>256392000</v>
      </c>
    </row>
    <row r="33" spans="1:19" x14ac:dyDescent="0.45">
      <c r="A33" s="1" t="s">
        <v>126</v>
      </c>
      <c r="C33" s="1" t="s">
        <v>127</v>
      </c>
      <c r="E33" s="10">
        <v>21716</v>
      </c>
      <c r="F33" s="10"/>
      <c r="G33" s="10">
        <v>110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2388760</v>
      </c>
      <c r="P33" s="10"/>
      <c r="Q33" s="10">
        <v>51233</v>
      </c>
      <c r="R33" s="10"/>
      <c r="S33" s="10">
        <v>2337527</v>
      </c>
    </row>
    <row r="34" spans="1:19" x14ac:dyDescent="0.45">
      <c r="A34" s="1" t="s">
        <v>128</v>
      </c>
      <c r="C34" s="1" t="s">
        <v>129</v>
      </c>
      <c r="E34" s="10">
        <v>276655</v>
      </c>
      <c r="F34" s="10"/>
      <c r="G34" s="10">
        <v>165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f>45648075+13952</f>
        <v>45662027</v>
      </c>
      <c r="P34" s="10"/>
      <c r="Q34" s="10">
        <v>1859514</v>
      </c>
      <c r="R34" s="10"/>
      <c r="S34" s="10">
        <f>43788561+13952</f>
        <v>43802513</v>
      </c>
    </row>
    <row r="35" spans="1:19" ht="19.5" thickBot="1" x14ac:dyDescent="0.5">
      <c r="E35" s="11">
        <f>SUM(E8:E34)</f>
        <v>177339904</v>
      </c>
      <c r="F35" s="10"/>
      <c r="G35" s="11">
        <f>SUM(G8:G34)</f>
        <v>70962</v>
      </c>
      <c r="H35" s="10"/>
      <c r="I35" s="11">
        <f>SUM(I8:I34)</f>
        <v>21307156575</v>
      </c>
      <c r="J35" s="10"/>
      <c r="K35" s="11">
        <f>SUM(K8:K34)</f>
        <v>937102566</v>
      </c>
      <c r="L35" s="10"/>
      <c r="M35" s="11">
        <f>SUM(M8:M34)</f>
        <v>20370054009</v>
      </c>
      <c r="N35" s="10"/>
      <c r="O35" s="11">
        <f>SUM(O8:O34)</f>
        <v>115093653448</v>
      </c>
      <c r="P35" s="10"/>
      <c r="Q35" s="11">
        <f>SUM(Q8:Q34)</f>
        <v>2943509228</v>
      </c>
      <c r="R35" s="10"/>
      <c r="S35" s="11">
        <f>SUM(S8:S34)</f>
        <v>112150144220</v>
      </c>
    </row>
    <row r="36" spans="1:19" ht="19.5" thickTop="1" x14ac:dyDescent="0.45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45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45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45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45"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</sheetPr>
  <dimension ref="A2:T64"/>
  <sheetViews>
    <sheetView rightToLeft="1" view="pageBreakPreview" topLeftCell="A40" zoomScaleNormal="100" zoomScaleSheetLayoutView="100" workbookViewId="0">
      <selection activeCell="M58" sqref="M58"/>
    </sheetView>
  </sheetViews>
  <sheetFormatPr defaultRowHeight="18.75" x14ac:dyDescent="0.25"/>
  <cols>
    <col min="1" max="1" width="30.1406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9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20" style="2" bestFit="1" customWidth="1"/>
    <col min="16" max="16" width="1" style="2" customWidth="1"/>
    <col min="17" max="17" width="21.85546875" style="2" bestFit="1" customWidth="1"/>
    <col min="18" max="18" width="1" style="2" customWidth="1"/>
    <col min="19" max="19" width="16.140625" style="2" bestFit="1" customWidth="1"/>
    <col min="20" max="16384" width="9.140625" style="2"/>
  </cols>
  <sheetData>
    <row r="2" spans="1:19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21" x14ac:dyDescent="0.25">
      <c r="A3" s="29" t="s">
        <v>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9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9" ht="21" x14ac:dyDescent="0.25">
      <c r="A6" s="25" t="s">
        <v>3</v>
      </c>
      <c r="B6" s="3"/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H6" s="24" t="s">
        <v>94</v>
      </c>
      <c r="I6" s="24" t="s">
        <v>94</v>
      </c>
      <c r="J6" s="3"/>
      <c r="K6" s="24" t="s">
        <v>95</v>
      </c>
      <c r="L6" s="24" t="s">
        <v>95</v>
      </c>
      <c r="M6" s="24" t="s">
        <v>95</v>
      </c>
      <c r="N6" s="24" t="s">
        <v>95</v>
      </c>
      <c r="O6" s="24" t="s">
        <v>95</v>
      </c>
      <c r="P6" s="24" t="s">
        <v>95</v>
      </c>
      <c r="Q6" s="24" t="s">
        <v>95</v>
      </c>
      <c r="R6" s="3"/>
      <c r="S6" s="3"/>
    </row>
    <row r="7" spans="1:19" ht="52.5" customHeight="1" x14ac:dyDescent="0.25">
      <c r="A7" s="26" t="s">
        <v>3</v>
      </c>
      <c r="B7" s="3"/>
      <c r="C7" s="24" t="s">
        <v>7</v>
      </c>
      <c r="D7" s="3"/>
      <c r="E7" s="24" t="s">
        <v>130</v>
      </c>
      <c r="F7" s="3"/>
      <c r="G7" s="24" t="s">
        <v>131</v>
      </c>
      <c r="H7" s="3"/>
      <c r="I7" s="12" t="s">
        <v>132</v>
      </c>
      <c r="J7" s="3"/>
      <c r="K7" s="24" t="s">
        <v>7</v>
      </c>
      <c r="L7" s="3"/>
      <c r="M7" s="24" t="s">
        <v>130</v>
      </c>
      <c r="N7" s="3"/>
      <c r="O7" s="24" t="s">
        <v>131</v>
      </c>
      <c r="P7" s="3"/>
      <c r="Q7" s="12" t="s">
        <v>132</v>
      </c>
      <c r="R7" s="3"/>
      <c r="S7" s="3"/>
    </row>
    <row r="8" spans="1:19" x14ac:dyDescent="0.25">
      <c r="A8" s="8" t="s">
        <v>56</v>
      </c>
      <c r="C8" s="10">
        <v>876920</v>
      </c>
      <c r="D8" s="10"/>
      <c r="E8" s="10">
        <v>21809992196</v>
      </c>
      <c r="F8" s="10"/>
      <c r="G8" s="10">
        <v>21822029487</v>
      </c>
      <c r="H8" s="10"/>
      <c r="I8" s="10">
        <v>-12037290</v>
      </c>
      <c r="J8" s="10"/>
      <c r="K8" s="10">
        <v>876920</v>
      </c>
      <c r="L8" s="10"/>
      <c r="M8" s="10">
        <v>21809992196</v>
      </c>
      <c r="N8" s="10"/>
      <c r="O8" s="10">
        <v>21822029487</v>
      </c>
      <c r="P8" s="10"/>
      <c r="Q8" s="10">
        <v>-12037290</v>
      </c>
    </row>
    <row r="9" spans="1:19" x14ac:dyDescent="0.25">
      <c r="A9" s="8" t="s">
        <v>57</v>
      </c>
      <c r="C9" s="10">
        <v>1178091</v>
      </c>
      <c r="D9" s="10"/>
      <c r="E9" s="10">
        <v>32392110377</v>
      </c>
      <c r="F9" s="10"/>
      <c r="G9" s="10">
        <v>18835318908</v>
      </c>
      <c r="H9" s="10"/>
      <c r="I9" s="10">
        <v>13556791469</v>
      </c>
      <c r="J9" s="10"/>
      <c r="K9" s="10">
        <v>1178091</v>
      </c>
      <c r="L9" s="10"/>
      <c r="M9" s="10">
        <v>32392110377</v>
      </c>
      <c r="N9" s="10"/>
      <c r="O9" s="10">
        <v>18835318908</v>
      </c>
      <c r="P9" s="10"/>
      <c r="Q9" s="10">
        <v>13556791469</v>
      </c>
    </row>
    <row r="10" spans="1:19" x14ac:dyDescent="0.25">
      <c r="A10" s="8" t="s">
        <v>48</v>
      </c>
      <c r="C10" s="10">
        <v>1756700</v>
      </c>
      <c r="D10" s="10"/>
      <c r="E10" s="10">
        <v>38469835399</v>
      </c>
      <c r="F10" s="10"/>
      <c r="G10" s="10">
        <v>31875980604</v>
      </c>
      <c r="H10" s="10"/>
      <c r="I10" s="10">
        <v>6593854795</v>
      </c>
      <c r="J10" s="10"/>
      <c r="K10" s="10">
        <v>1756700</v>
      </c>
      <c r="L10" s="10"/>
      <c r="M10" s="10">
        <v>38469835399</v>
      </c>
      <c r="N10" s="10"/>
      <c r="O10" s="10">
        <v>28334923852</v>
      </c>
      <c r="P10" s="10"/>
      <c r="Q10" s="10">
        <v>10134911547</v>
      </c>
    </row>
    <row r="11" spans="1:19" x14ac:dyDescent="0.25">
      <c r="A11" s="8" t="s">
        <v>30</v>
      </c>
      <c r="C11" s="10">
        <v>1073107</v>
      </c>
      <c r="D11" s="10"/>
      <c r="E11" s="10">
        <v>20150378832</v>
      </c>
      <c r="F11" s="10"/>
      <c r="G11" s="10">
        <v>20267718253</v>
      </c>
      <c r="H11" s="10"/>
      <c r="I11" s="10">
        <v>-117339420</v>
      </c>
      <c r="J11" s="10"/>
      <c r="K11" s="10">
        <v>1073107</v>
      </c>
      <c r="L11" s="10"/>
      <c r="M11" s="10">
        <v>20150378832</v>
      </c>
      <c r="N11" s="10"/>
      <c r="O11" s="10">
        <v>20050634419</v>
      </c>
      <c r="P11" s="10"/>
      <c r="Q11" s="10">
        <v>99744413</v>
      </c>
    </row>
    <row r="12" spans="1:19" x14ac:dyDescent="0.25">
      <c r="A12" s="8" t="s">
        <v>61</v>
      </c>
      <c r="C12" s="10">
        <v>1100000</v>
      </c>
      <c r="D12" s="10"/>
      <c r="E12" s="10">
        <v>40286162565</v>
      </c>
      <c r="F12" s="10"/>
      <c r="G12" s="10">
        <v>36781177615</v>
      </c>
      <c r="H12" s="10"/>
      <c r="I12" s="10">
        <v>3504984950</v>
      </c>
      <c r="J12" s="10"/>
      <c r="K12" s="10">
        <v>1100000</v>
      </c>
      <c r="L12" s="10"/>
      <c r="M12" s="10">
        <v>40286162565</v>
      </c>
      <c r="N12" s="10"/>
      <c r="O12" s="10">
        <v>36781177615</v>
      </c>
      <c r="P12" s="10"/>
      <c r="Q12" s="10">
        <v>3504984950</v>
      </c>
    </row>
    <row r="13" spans="1:19" x14ac:dyDescent="0.25">
      <c r="A13" s="8" t="s">
        <v>59</v>
      </c>
      <c r="C13" s="10">
        <v>200000</v>
      </c>
      <c r="D13" s="10"/>
      <c r="E13" s="10">
        <v>5288346000</v>
      </c>
      <c r="F13" s="10"/>
      <c r="G13" s="10">
        <v>4534537066</v>
      </c>
      <c r="H13" s="10"/>
      <c r="I13" s="10">
        <v>753808934</v>
      </c>
      <c r="J13" s="10"/>
      <c r="K13" s="10">
        <v>200000</v>
      </c>
      <c r="L13" s="10"/>
      <c r="M13" s="10">
        <v>5288346000</v>
      </c>
      <c r="N13" s="10"/>
      <c r="O13" s="10">
        <v>4534537066</v>
      </c>
      <c r="P13" s="10"/>
      <c r="Q13" s="10">
        <v>753808934</v>
      </c>
    </row>
    <row r="14" spans="1:19" x14ac:dyDescent="0.25">
      <c r="A14" s="8" t="s">
        <v>24</v>
      </c>
      <c r="C14" s="10">
        <v>1510381</v>
      </c>
      <c r="D14" s="10"/>
      <c r="E14" s="10">
        <v>13182241366</v>
      </c>
      <c r="F14" s="10"/>
      <c r="G14" s="10">
        <v>12161293287</v>
      </c>
      <c r="H14" s="10"/>
      <c r="I14" s="10">
        <v>1020948079</v>
      </c>
      <c r="J14" s="10"/>
      <c r="K14" s="10">
        <v>1510381</v>
      </c>
      <c r="L14" s="10"/>
      <c r="M14" s="10">
        <v>13182241366</v>
      </c>
      <c r="N14" s="10"/>
      <c r="O14" s="10">
        <v>11827829490</v>
      </c>
      <c r="P14" s="10"/>
      <c r="Q14" s="10">
        <v>1354411876</v>
      </c>
    </row>
    <row r="15" spans="1:19" x14ac:dyDescent="0.25">
      <c r="A15" s="8" t="s">
        <v>21</v>
      </c>
      <c r="C15" s="10">
        <v>606950</v>
      </c>
      <c r="D15" s="10"/>
      <c r="E15" s="10">
        <v>72273936584</v>
      </c>
      <c r="F15" s="10"/>
      <c r="G15" s="10">
        <v>48743729331</v>
      </c>
      <c r="H15" s="10"/>
      <c r="I15" s="10">
        <v>23530207253</v>
      </c>
      <c r="J15" s="10"/>
      <c r="K15" s="10">
        <v>606950</v>
      </c>
      <c r="L15" s="10"/>
      <c r="M15" s="10">
        <v>72273936584</v>
      </c>
      <c r="N15" s="10"/>
      <c r="O15" s="10">
        <v>48618331785</v>
      </c>
      <c r="P15" s="10"/>
      <c r="Q15" s="10">
        <v>23655604799</v>
      </c>
    </row>
    <row r="16" spans="1:19" x14ac:dyDescent="0.25">
      <c r="A16" s="8" t="s">
        <v>33</v>
      </c>
      <c r="C16" s="10">
        <v>1743303</v>
      </c>
      <c r="D16" s="10"/>
      <c r="E16" s="10">
        <v>19218197549</v>
      </c>
      <c r="F16" s="10"/>
      <c r="G16" s="10">
        <v>18213097948</v>
      </c>
      <c r="H16" s="10"/>
      <c r="I16" s="10">
        <v>1005099601</v>
      </c>
      <c r="J16" s="10"/>
      <c r="K16" s="10">
        <v>1743303</v>
      </c>
      <c r="L16" s="10"/>
      <c r="M16" s="10">
        <v>19218197549</v>
      </c>
      <c r="N16" s="10"/>
      <c r="O16" s="10">
        <v>19911369679</v>
      </c>
      <c r="P16" s="10"/>
      <c r="Q16" s="10">
        <v>-693172129</v>
      </c>
    </row>
    <row r="17" spans="1:17" x14ac:dyDescent="0.25">
      <c r="A17" s="8" t="s">
        <v>23</v>
      </c>
      <c r="C17" s="10">
        <v>10400000</v>
      </c>
      <c r="D17" s="10"/>
      <c r="E17" s="10">
        <v>52062772320</v>
      </c>
      <c r="F17" s="10"/>
      <c r="G17" s="10">
        <v>48379795042</v>
      </c>
      <c r="H17" s="10"/>
      <c r="I17" s="10">
        <v>3682977278</v>
      </c>
      <c r="J17" s="10"/>
      <c r="K17" s="10">
        <v>10400000</v>
      </c>
      <c r="L17" s="10"/>
      <c r="M17" s="10">
        <v>52062772320</v>
      </c>
      <c r="N17" s="10"/>
      <c r="O17" s="10">
        <v>49716785822</v>
      </c>
      <c r="P17" s="10"/>
      <c r="Q17" s="10">
        <v>2345986498</v>
      </c>
    </row>
    <row r="18" spans="1:17" x14ac:dyDescent="0.25">
      <c r="A18" s="8" t="s">
        <v>22</v>
      </c>
      <c r="C18" s="10">
        <v>948895</v>
      </c>
      <c r="D18" s="10"/>
      <c r="E18" s="10">
        <v>115566876638</v>
      </c>
      <c r="F18" s="10"/>
      <c r="G18" s="10">
        <v>84529337891</v>
      </c>
      <c r="H18" s="10"/>
      <c r="I18" s="10">
        <v>31037538747</v>
      </c>
      <c r="J18" s="10"/>
      <c r="K18" s="10">
        <v>948895</v>
      </c>
      <c r="L18" s="10"/>
      <c r="M18" s="10">
        <v>115566876638</v>
      </c>
      <c r="N18" s="10"/>
      <c r="O18" s="10">
        <v>85653809862</v>
      </c>
      <c r="P18" s="10"/>
      <c r="Q18" s="10">
        <v>29913066776</v>
      </c>
    </row>
    <row r="19" spans="1:17" x14ac:dyDescent="0.25">
      <c r="A19" s="8" t="s">
        <v>46</v>
      </c>
      <c r="C19" s="10">
        <v>5549489</v>
      </c>
      <c r="D19" s="10"/>
      <c r="E19" s="10">
        <v>165769909690</v>
      </c>
      <c r="F19" s="10"/>
      <c r="G19" s="10">
        <v>141276784930</v>
      </c>
      <c r="H19" s="10"/>
      <c r="I19" s="10">
        <v>24493124760</v>
      </c>
      <c r="J19" s="10"/>
      <c r="K19" s="10">
        <v>5549489</v>
      </c>
      <c r="L19" s="10"/>
      <c r="M19" s="10">
        <v>165769909690</v>
      </c>
      <c r="N19" s="10"/>
      <c r="O19" s="10">
        <v>129306046016</v>
      </c>
      <c r="P19" s="10"/>
      <c r="Q19" s="10">
        <v>36463863674</v>
      </c>
    </row>
    <row r="20" spans="1:17" x14ac:dyDescent="0.25">
      <c r="A20" s="8" t="s">
        <v>15</v>
      </c>
      <c r="C20" s="10">
        <v>13000000</v>
      </c>
      <c r="D20" s="10"/>
      <c r="E20" s="10">
        <v>117647805600</v>
      </c>
      <c r="F20" s="10"/>
      <c r="G20" s="10">
        <v>119263136850</v>
      </c>
      <c r="H20" s="10"/>
      <c r="I20" s="10">
        <v>-1615331250</v>
      </c>
      <c r="J20" s="10"/>
      <c r="K20" s="10">
        <v>13000000</v>
      </c>
      <c r="L20" s="10"/>
      <c r="M20" s="10">
        <v>117647805600</v>
      </c>
      <c r="N20" s="10"/>
      <c r="O20" s="10">
        <v>138936039480</v>
      </c>
      <c r="P20" s="10"/>
      <c r="Q20" s="10">
        <v>-21288233880</v>
      </c>
    </row>
    <row r="21" spans="1:17" x14ac:dyDescent="0.25">
      <c r="A21" s="8" t="s">
        <v>42</v>
      </c>
      <c r="C21" s="10">
        <v>1000000</v>
      </c>
      <c r="D21" s="10"/>
      <c r="E21" s="10">
        <v>44752131000</v>
      </c>
      <c r="F21" s="10"/>
      <c r="G21" s="10">
        <v>39205332000</v>
      </c>
      <c r="H21" s="10"/>
      <c r="I21" s="10">
        <v>5546799000</v>
      </c>
      <c r="J21" s="10"/>
      <c r="K21" s="10">
        <v>1000000</v>
      </c>
      <c r="L21" s="10"/>
      <c r="M21" s="10">
        <v>44752131000</v>
      </c>
      <c r="N21" s="10"/>
      <c r="O21" s="10">
        <v>38127974847</v>
      </c>
      <c r="P21" s="10"/>
      <c r="Q21" s="10">
        <v>6624156153</v>
      </c>
    </row>
    <row r="22" spans="1:17" x14ac:dyDescent="0.25">
      <c r="A22" s="8" t="s">
        <v>17</v>
      </c>
      <c r="C22" s="10">
        <v>17335309</v>
      </c>
      <c r="D22" s="10"/>
      <c r="E22" s="10">
        <v>257551921820</v>
      </c>
      <c r="F22" s="10"/>
      <c r="G22" s="10">
        <v>144800891685</v>
      </c>
      <c r="H22" s="10"/>
      <c r="I22" s="10">
        <v>112751030135</v>
      </c>
      <c r="J22" s="10"/>
      <c r="K22" s="10">
        <v>17335309</v>
      </c>
      <c r="L22" s="10"/>
      <c r="M22" s="10">
        <v>257551921820</v>
      </c>
      <c r="N22" s="10"/>
      <c r="O22" s="10">
        <v>262945589507</v>
      </c>
      <c r="P22" s="10"/>
      <c r="Q22" s="10">
        <v>-5393667686</v>
      </c>
    </row>
    <row r="23" spans="1:17" x14ac:dyDescent="0.25">
      <c r="A23" s="8" t="s">
        <v>31</v>
      </c>
      <c r="C23" s="10">
        <v>85464</v>
      </c>
      <c r="D23" s="10"/>
      <c r="E23" s="10">
        <v>4250323124</v>
      </c>
      <c r="F23" s="10"/>
      <c r="G23" s="10">
        <v>1582890674</v>
      </c>
      <c r="H23" s="10"/>
      <c r="I23" s="10">
        <v>2667432450</v>
      </c>
      <c r="J23" s="10"/>
      <c r="K23" s="10">
        <v>85464</v>
      </c>
      <c r="L23" s="10"/>
      <c r="M23" s="10">
        <v>4250323124</v>
      </c>
      <c r="N23" s="10"/>
      <c r="O23" s="10">
        <v>1796494983</v>
      </c>
      <c r="P23" s="10"/>
      <c r="Q23" s="10">
        <v>2453828141</v>
      </c>
    </row>
    <row r="24" spans="1:17" x14ac:dyDescent="0.25">
      <c r="A24" s="8" t="s">
        <v>53</v>
      </c>
      <c r="C24" s="10">
        <v>30240</v>
      </c>
      <c r="D24" s="10"/>
      <c r="E24" s="10">
        <v>168606943</v>
      </c>
      <c r="F24" s="10"/>
      <c r="G24" s="10">
        <v>152033438</v>
      </c>
      <c r="H24" s="10"/>
      <c r="I24" s="10">
        <v>16573505</v>
      </c>
      <c r="J24" s="10"/>
      <c r="K24" s="10">
        <v>30240</v>
      </c>
      <c r="L24" s="10"/>
      <c r="M24" s="10">
        <v>168606943</v>
      </c>
      <c r="N24" s="10"/>
      <c r="O24" s="10">
        <v>152033438</v>
      </c>
      <c r="P24" s="10"/>
      <c r="Q24" s="10">
        <v>16573505</v>
      </c>
    </row>
    <row r="25" spans="1:17" x14ac:dyDescent="0.25">
      <c r="A25" s="8" t="s">
        <v>62</v>
      </c>
      <c r="C25" s="10">
        <v>63000</v>
      </c>
      <c r="D25" s="10"/>
      <c r="E25" s="10">
        <v>207790247</v>
      </c>
      <c r="F25" s="10"/>
      <c r="G25" s="10">
        <v>119934799</v>
      </c>
      <c r="H25" s="10"/>
      <c r="I25" s="10">
        <v>87855448</v>
      </c>
      <c r="J25" s="10"/>
      <c r="K25" s="10">
        <v>63000</v>
      </c>
      <c r="L25" s="10"/>
      <c r="M25" s="10">
        <v>207790247</v>
      </c>
      <c r="N25" s="10"/>
      <c r="O25" s="10">
        <v>119934799</v>
      </c>
      <c r="P25" s="10"/>
      <c r="Q25" s="10">
        <v>87855448</v>
      </c>
    </row>
    <row r="26" spans="1:17" x14ac:dyDescent="0.25">
      <c r="A26" s="8" t="s">
        <v>39</v>
      </c>
      <c r="C26" s="10">
        <v>458987</v>
      </c>
      <c r="D26" s="10"/>
      <c r="E26" s="10">
        <v>12551603312</v>
      </c>
      <c r="F26" s="10"/>
      <c r="G26" s="10">
        <v>11319712038</v>
      </c>
      <c r="H26" s="10"/>
      <c r="I26" s="10">
        <v>1231891274</v>
      </c>
      <c r="J26" s="10"/>
      <c r="K26" s="10">
        <v>458987</v>
      </c>
      <c r="L26" s="10"/>
      <c r="M26" s="10">
        <v>12551603312</v>
      </c>
      <c r="N26" s="10"/>
      <c r="O26" s="10">
        <v>8666242352</v>
      </c>
      <c r="P26" s="10"/>
      <c r="Q26" s="10">
        <v>3885360960</v>
      </c>
    </row>
    <row r="27" spans="1:17" x14ac:dyDescent="0.25">
      <c r="A27" s="8" t="s">
        <v>58</v>
      </c>
      <c r="C27" s="10">
        <v>2600000</v>
      </c>
      <c r="D27" s="10"/>
      <c r="E27" s="10">
        <v>25845300000</v>
      </c>
      <c r="F27" s="10"/>
      <c r="G27" s="10">
        <v>24746380049</v>
      </c>
      <c r="H27" s="10"/>
      <c r="I27" s="10">
        <v>1098919951</v>
      </c>
      <c r="J27" s="10"/>
      <c r="K27" s="10">
        <v>2600000</v>
      </c>
      <c r="L27" s="10"/>
      <c r="M27" s="10">
        <v>25845300000</v>
      </c>
      <c r="N27" s="10"/>
      <c r="O27" s="10">
        <v>24746380049</v>
      </c>
      <c r="P27" s="10"/>
      <c r="Q27" s="10">
        <v>1098919951</v>
      </c>
    </row>
    <row r="28" spans="1:17" x14ac:dyDescent="0.25">
      <c r="A28" s="8" t="s">
        <v>35</v>
      </c>
      <c r="C28" s="10">
        <v>334132</v>
      </c>
      <c r="D28" s="10"/>
      <c r="E28" s="10">
        <v>2979330913</v>
      </c>
      <c r="F28" s="10"/>
      <c r="G28" s="10">
        <v>2517650872</v>
      </c>
      <c r="H28" s="10"/>
      <c r="I28" s="10">
        <v>461680041</v>
      </c>
      <c r="J28" s="10"/>
      <c r="K28" s="10">
        <v>334132</v>
      </c>
      <c r="L28" s="10"/>
      <c r="M28" s="10">
        <v>2979330913</v>
      </c>
      <c r="N28" s="10"/>
      <c r="O28" s="10">
        <v>2342590065</v>
      </c>
      <c r="P28" s="10"/>
      <c r="Q28" s="10">
        <v>636740848</v>
      </c>
    </row>
    <row r="29" spans="1:17" x14ac:dyDescent="0.25">
      <c r="A29" s="8" t="s">
        <v>25</v>
      </c>
      <c r="C29" s="10">
        <v>1274927</v>
      </c>
      <c r="D29" s="10"/>
      <c r="E29" s="10">
        <v>18110305524</v>
      </c>
      <c r="F29" s="10"/>
      <c r="G29" s="10">
        <v>14244914912</v>
      </c>
      <c r="H29" s="10"/>
      <c r="I29" s="10">
        <v>3865390612</v>
      </c>
      <c r="J29" s="10"/>
      <c r="K29" s="10">
        <v>1274927</v>
      </c>
      <c r="L29" s="10"/>
      <c r="M29" s="10">
        <v>18110305524</v>
      </c>
      <c r="N29" s="10"/>
      <c r="O29" s="10">
        <v>13966402491</v>
      </c>
      <c r="P29" s="10"/>
      <c r="Q29" s="10">
        <v>4143903033</v>
      </c>
    </row>
    <row r="30" spans="1:17" x14ac:dyDescent="0.25">
      <c r="A30" s="8" t="s">
        <v>44</v>
      </c>
      <c r="C30" s="10">
        <v>1500000</v>
      </c>
      <c r="D30" s="10"/>
      <c r="E30" s="10">
        <v>29225070000</v>
      </c>
      <c r="F30" s="10"/>
      <c r="G30" s="10">
        <v>26541135000</v>
      </c>
      <c r="H30" s="10"/>
      <c r="I30" s="10">
        <v>2683935000</v>
      </c>
      <c r="J30" s="10"/>
      <c r="K30" s="10">
        <v>1500000</v>
      </c>
      <c r="L30" s="10"/>
      <c r="M30" s="10">
        <v>29225070000</v>
      </c>
      <c r="N30" s="10"/>
      <c r="O30" s="10">
        <v>20856425975</v>
      </c>
      <c r="P30" s="10"/>
      <c r="Q30" s="10">
        <v>8368644025</v>
      </c>
    </row>
    <row r="31" spans="1:17" x14ac:dyDescent="0.25">
      <c r="A31" s="8" t="s">
        <v>37</v>
      </c>
      <c r="C31" s="10">
        <v>6000000</v>
      </c>
      <c r="D31" s="10"/>
      <c r="E31" s="10">
        <v>108788832000</v>
      </c>
      <c r="F31" s="10"/>
      <c r="G31" s="10">
        <v>88271640000</v>
      </c>
      <c r="H31" s="10"/>
      <c r="I31" s="10">
        <v>20517192000</v>
      </c>
      <c r="J31" s="10"/>
      <c r="K31" s="10">
        <v>6000000</v>
      </c>
      <c r="L31" s="10"/>
      <c r="M31" s="10">
        <v>108788832000</v>
      </c>
      <c r="N31" s="10"/>
      <c r="O31" s="10">
        <v>85405457134</v>
      </c>
      <c r="P31" s="10"/>
      <c r="Q31" s="10">
        <v>23383374866</v>
      </c>
    </row>
    <row r="32" spans="1:17" x14ac:dyDescent="0.25">
      <c r="A32" s="8" t="s">
        <v>36</v>
      </c>
      <c r="C32" s="10">
        <v>15735187</v>
      </c>
      <c r="D32" s="10"/>
      <c r="E32" s="10">
        <v>194111792329</v>
      </c>
      <c r="F32" s="10"/>
      <c r="G32" s="10">
        <v>151111429201</v>
      </c>
      <c r="H32" s="10"/>
      <c r="I32" s="10">
        <v>43000363128</v>
      </c>
      <c r="J32" s="10"/>
      <c r="K32" s="10">
        <v>15735187</v>
      </c>
      <c r="L32" s="10"/>
      <c r="M32" s="10">
        <v>194111792329</v>
      </c>
      <c r="N32" s="10"/>
      <c r="O32" s="10">
        <v>233733236801</v>
      </c>
      <c r="P32" s="10"/>
      <c r="Q32" s="10">
        <v>-39621444471</v>
      </c>
    </row>
    <row r="33" spans="1:17" x14ac:dyDescent="0.25">
      <c r="A33" s="8" t="s">
        <v>38</v>
      </c>
      <c r="C33" s="10">
        <v>16850000</v>
      </c>
      <c r="D33" s="10"/>
      <c r="E33" s="10">
        <v>272183315625</v>
      </c>
      <c r="F33" s="10"/>
      <c r="G33" s="10">
        <v>244951766471</v>
      </c>
      <c r="H33" s="10"/>
      <c r="I33" s="10">
        <v>27231549154</v>
      </c>
      <c r="J33" s="10"/>
      <c r="K33" s="10">
        <v>16850000</v>
      </c>
      <c r="L33" s="10"/>
      <c r="M33" s="10">
        <v>272183315625</v>
      </c>
      <c r="N33" s="10"/>
      <c r="O33" s="10">
        <v>245281791071</v>
      </c>
      <c r="P33" s="10"/>
      <c r="Q33" s="10">
        <v>26901524554</v>
      </c>
    </row>
    <row r="34" spans="1:17" x14ac:dyDescent="0.25">
      <c r="A34" s="8" t="s">
        <v>51</v>
      </c>
      <c r="C34" s="10">
        <v>5181836</v>
      </c>
      <c r="D34" s="10"/>
      <c r="E34" s="10">
        <v>73710868324</v>
      </c>
      <c r="F34" s="10"/>
      <c r="G34" s="10">
        <v>63717920417</v>
      </c>
      <c r="H34" s="10"/>
      <c r="I34" s="10">
        <v>9992947907</v>
      </c>
      <c r="J34" s="10"/>
      <c r="K34" s="10">
        <v>5181836</v>
      </c>
      <c r="L34" s="10"/>
      <c r="M34" s="10">
        <v>73710868324</v>
      </c>
      <c r="N34" s="10"/>
      <c r="O34" s="10">
        <v>81900964822</v>
      </c>
      <c r="P34" s="10"/>
      <c r="Q34" s="10">
        <v>-8190096497</v>
      </c>
    </row>
    <row r="35" spans="1:17" x14ac:dyDescent="0.25">
      <c r="A35" s="8" t="s">
        <v>45</v>
      </c>
      <c r="C35" s="10">
        <v>45631189</v>
      </c>
      <c r="D35" s="10"/>
      <c r="E35" s="10">
        <v>73800204933</v>
      </c>
      <c r="F35" s="10"/>
      <c r="G35" s="10">
        <v>67404489570</v>
      </c>
      <c r="H35" s="10"/>
      <c r="I35" s="10">
        <v>6395715363</v>
      </c>
      <c r="J35" s="10"/>
      <c r="K35" s="10">
        <v>45631189</v>
      </c>
      <c r="L35" s="10"/>
      <c r="M35" s="10">
        <v>73800204933</v>
      </c>
      <c r="N35" s="10"/>
      <c r="O35" s="10">
        <v>93003740469</v>
      </c>
      <c r="P35" s="10"/>
      <c r="Q35" s="10">
        <v>-19203535535</v>
      </c>
    </row>
    <row r="36" spans="1:17" x14ac:dyDescent="0.25">
      <c r="A36" s="8" t="s">
        <v>34</v>
      </c>
      <c r="C36" s="10">
        <v>7100000</v>
      </c>
      <c r="D36" s="10"/>
      <c r="E36" s="10">
        <v>68813111250</v>
      </c>
      <c r="F36" s="10"/>
      <c r="G36" s="10">
        <v>54203558400</v>
      </c>
      <c r="H36" s="10"/>
      <c r="I36" s="10">
        <v>14609552850</v>
      </c>
      <c r="J36" s="10"/>
      <c r="K36" s="10">
        <v>7100000</v>
      </c>
      <c r="L36" s="10"/>
      <c r="M36" s="10">
        <v>68813111250</v>
      </c>
      <c r="N36" s="10"/>
      <c r="O36" s="10">
        <v>71001015299</v>
      </c>
      <c r="P36" s="10"/>
      <c r="Q36" s="10">
        <v>-2187904049</v>
      </c>
    </row>
    <row r="37" spans="1:17" x14ac:dyDescent="0.25">
      <c r="A37" s="8" t="s">
        <v>28</v>
      </c>
      <c r="C37" s="10">
        <v>1491627</v>
      </c>
      <c r="D37" s="10"/>
      <c r="E37" s="10">
        <v>31567786233</v>
      </c>
      <c r="F37" s="10"/>
      <c r="G37" s="10">
        <v>31466931455</v>
      </c>
      <c r="H37" s="10"/>
      <c r="I37" s="10">
        <v>100854778</v>
      </c>
      <c r="J37" s="10"/>
      <c r="K37" s="10">
        <v>1491627</v>
      </c>
      <c r="L37" s="10"/>
      <c r="M37" s="10">
        <v>31567786233</v>
      </c>
      <c r="N37" s="10"/>
      <c r="O37" s="10">
        <v>31101470011</v>
      </c>
      <c r="P37" s="10"/>
      <c r="Q37" s="10">
        <v>466316222</v>
      </c>
    </row>
    <row r="38" spans="1:17" x14ac:dyDescent="0.25">
      <c r="A38" s="8" t="s">
        <v>40</v>
      </c>
      <c r="C38" s="10">
        <v>2640507</v>
      </c>
      <c r="D38" s="10"/>
      <c r="E38" s="10">
        <v>41944239813</v>
      </c>
      <c r="F38" s="10"/>
      <c r="G38" s="10">
        <v>37350846843</v>
      </c>
      <c r="H38" s="10"/>
      <c r="I38" s="10">
        <v>4593392970</v>
      </c>
      <c r="J38" s="10"/>
      <c r="K38" s="10">
        <v>2640507</v>
      </c>
      <c r="L38" s="10"/>
      <c r="M38" s="10">
        <v>41944239813</v>
      </c>
      <c r="N38" s="10"/>
      <c r="O38" s="10">
        <v>37438825539</v>
      </c>
      <c r="P38" s="10"/>
      <c r="Q38" s="10">
        <v>4505414274</v>
      </c>
    </row>
    <row r="39" spans="1:17" x14ac:dyDescent="0.25">
      <c r="A39" s="8" t="s">
        <v>18</v>
      </c>
      <c r="C39" s="10">
        <v>3639777</v>
      </c>
      <c r="D39" s="10"/>
      <c r="E39" s="10">
        <v>143096658926</v>
      </c>
      <c r="F39" s="10"/>
      <c r="G39" s="10">
        <v>117930924744</v>
      </c>
      <c r="H39" s="10"/>
      <c r="I39" s="10">
        <v>25165734182</v>
      </c>
      <c r="J39" s="10"/>
      <c r="K39" s="10">
        <v>3639777</v>
      </c>
      <c r="L39" s="10"/>
      <c r="M39" s="10">
        <v>143096658926</v>
      </c>
      <c r="N39" s="10"/>
      <c r="O39" s="10">
        <v>116246674984</v>
      </c>
      <c r="P39" s="10"/>
      <c r="Q39" s="10">
        <v>26849983942</v>
      </c>
    </row>
    <row r="40" spans="1:17" x14ac:dyDescent="0.25">
      <c r="A40" s="8" t="s">
        <v>43</v>
      </c>
      <c r="C40" s="10">
        <v>24201559</v>
      </c>
      <c r="D40" s="10"/>
      <c r="E40" s="10">
        <v>297351438188</v>
      </c>
      <c r="F40" s="10"/>
      <c r="G40" s="10">
        <v>252363801504</v>
      </c>
      <c r="H40" s="10"/>
      <c r="I40" s="10">
        <v>44987636684</v>
      </c>
      <c r="J40" s="10"/>
      <c r="K40" s="10">
        <v>24201559</v>
      </c>
      <c r="L40" s="10"/>
      <c r="M40" s="10">
        <v>297351438188</v>
      </c>
      <c r="N40" s="10"/>
      <c r="O40" s="10">
        <v>241522617169</v>
      </c>
      <c r="P40" s="10"/>
      <c r="Q40" s="10">
        <v>55828821019</v>
      </c>
    </row>
    <row r="41" spans="1:17" x14ac:dyDescent="0.25">
      <c r="A41" s="8" t="s">
        <v>54</v>
      </c>
      <c r="C41" s="10">
        <v>100660</v>
      </c>
      <c r="D41" s="10"/>
      <c r="E41" s="10">
        <v>2999830968</v>
      </c>
      <c r="F41" s="10"/>
      <c r="G41" s="10">
        <v>2961874837</v>
      </c>
      <c r="H41" s="10"/>
      <c r="I41" s="10">
        <v>37956131</v>
      </c>
      <c r="J41" s="10"/>
      <c r="K41" s="10">
        <v>100660</v>
      </c>
      <c r="L41" s="10"/>
      <c r="M41" s="10">
        <v>2999830968</v>
      </c>
      <c r="N41" s="10"/>
      <c r="O41" s="10">
        <v>2961874837</v>
      </c>
      <c r="P41" s="10"/>
      <c r="Q41" s="10">
        <v>37956131</v>
      </c>
    </row>
    <row r="42" spans="1:17" x14ac:dyDescent="0.25">
      <c r="A42" s="8" t="s">
        <v>16</v>
      </c>
      <c r="C42" s="10">
        <v>13239716</v>
      </c>
      <c r="D42" s="10"/>
      <c r="E42" s="10">
        <v>54499451255</v>
      </c>
      <c r="F42" s="10"/>
      <c r="G42" s="10">
        <v>50748583443</v>
      </c>
      <c r="H42" s="10"/>
      <c r="I42" s="10">
        <v>3750867812</v>
      </c>
      <c r="J42" s="10"/>
      <c r="K42" s="10">
        <v>13239716</v>
      </c>
      <c r="L42" s="10"/>
      <c r="M42" s="10">
        <v>54499451255</v>
      </c>
      <c r="N42" s="10"/>
      <c r="O42" s="10">
        <v>64356995242</v>
      </c>
      <c r="P42" s="10"/>
      <c r="Q42" s="10">
        <v>-9857543986</v>
      </c>
    </row>
    <row r="43" spans="1:17" x14ac:dyDescent="0.25">
      <c r="A43" s="8" t="s">
        <v>41</v>
      </c>
      <c r="C43" s="10">
        <v>6951664</v>
      </c>
      <c r="D43" s="10"/>
      <c r="E43" s="10">
        <v>96606016356</v>
      </c>
      <c r="F43" s="10"/>
      <c r="G43" s="10">
        <v>73318299967</v>
      </c>
      <c r="H43" s="10"/>
      <c r="I43" s="10">
        <v>23287716389</v>
      </c>
      <c r="J43" s="10"/>
      <c r="K43" s="10">
        <v>6951664</v>
      </c>
      <c r="L43" s="10"/>
      <c r="M43" s="10">
        <v>96606016356</v>
      </c>
      <c r="N43" s="10"/>
      <c r="O43" s="10">
        <v>91561496209</v>
      </c>
      <c r="P43" s="10"/>
      <c r="Q43" s="10">
        <v>5044520147</v>
      </c>
    </row>
    <row r="44" spans="1:17" x14ac:dyDescent="0.25">
      <c r="A44" s="8" t="s">
        <v>60</v>
      </c>
      <c r="C44" s="10">
        <v>4200000</v>
      </c>
      <c r="D44" s="10"/>
      <c r="E44" s="10">
        <v>61623147600</v>
      </c>
      <c r="F44" s="10"/>
      <c r="G44" s="10">
        <v>60232444653</v>
      </c>
      <c r="H44" s="10"/>
      <c r="I44" s="10">
        <v>1390702947</v>
      </c>
      <c r="J44" s="10"/>
      <c r="K44" s="10">
        <v>4200000</v>
      </c>
      <c r="L44" s="10"/>
      <c r="M44" s="10">
        <v>61623147600</v>
      </c>
      <c r="N44" s="10"/>
      <c r="O44" s="10">
        <v>60232444653</v>
      </c>
      <c r="P44" s="10"/>
      <c r="Q44" s="10">
        <v>1390702947</v>
      </c>
    </row>
    <row r="45" spans="1:17" x14ac:dyDescent="0.25">
      <c r="A45" s="8" t="s">
        <v>52</v>
      </c>
      <c r="C45" s="10">
        <v>596700</v>
      </c>
      <c r="D45" s="10"/>
      <c r="E45" s="10">
        <v>29700188523</v>
      </c>
      <c r="F45" s="10"/>
      <c r="G45" s="10">
        <v>27245735334</v>
      </c>
      <c r="H45" s="10"/>
      <c r="I45" s="10">
        <v>2454453189</v>
      </c>
      <c r="J45" s="10"/>
      <c r="K45" s="10">
        <v>596700</v>
      </c>
      <c r="L45" s="10"/>
      <c r="M45" s="10">
        <v>29700188523</v>
      </c>
      <c r="N45" s="10"/>
      <c r="O45" s="10">
        <v>25325521967</v>
      </c>
      <c r="P45" s="10"/>
      <c r="Q45" s="10">
        <v>4374666556</v>
      </c>
    </row>
    <row r="46" spans="1:17" x14ac:dyDescent="0.25">
      <c r="A46" s="8" t="s">
        <v>27</v>
      </c>
      <c r="C46" s="10">
        <v>1471208</v>
      </c>
      <c r="D46" s="10"/>
      <c r="E46" s="10">
        <v>147778083359</v>
      </c>
      <c r="F46" s="10"/>
      <c r="G46" s="10">
        <v>136434648129</v>
      </c>
      <c r="H46" s="10"/>
      <c r="I46" s="10">
        <v>11343435230</v>
      </c>
      <c r="J46" s="10"/>
      <c r="K46" s="10">
        <v>1471208</v>
      </c>
      <c r="L46" s="10"/>
      <c r="M46" s="10">
        <v>147778083359</v>
      </c>
      <c r="N46" s="10"/>
      <c r="O46" s="10">
        <v>131802647036</v>
      </c>
      <c r="P46" s="10"/>
      <c r="Q46" s="10">
        <v>15975436323</v>
      </c>
    </row>
    <row r="47" spans="1:17" x14ac:dyDescent="0.25">
      <c r="A47" s="8" t="s">
        <v>55</v>
      </c>
      <c r="C47" s="10">
        <v>850986</v>
      </c>
      <c r="D47" s="10"/>
      <c r="E47" s="10">
        <v>22026133525</v>
      </c>
      <c r="F47" s="10"/>
      <c r="G47" s="10">
        <v>22260494948</v>
      </c>
      <c r="H47" s="10"/>
      <c r="I47" s="10">
        <v>-234361422</v>
      </c>
      <c r="J47" s="10"/>
      <c r="K47" s="10">
        <v>850986</v>
      </c>
      <c r="L47" s="10"/>
      <c r="M47" s="10">
        <v>22026133525</v>
      </c>
      <c r="N47" s="10"/>
      <c r="O47" s="10">
        <v>22260494948</v>
      </c>
      <c r="P47" s="10"/>
      <c r="Q47" s="10">
        <v>-234361422</v>
      </c>
    </row>
    <row r="48" spans="1:17" x14ac:dyDescent="0.25">
      <c r="A48" s="8" t="s">
        <v>47</v>
      </c>
      <c r="C48" s="10">
        <v>799025</v>
      </c>
      <c r="D48" s="10"/>
      <c r="E48" s="10">
        <f>158018587367+16</f>
        <v>158018587383</v>
      </c>
      <c r="F48" s="10"/>
      <c r="G48" s="10">
        <v>133533725033</v>
      </c>
      <c r="H48" s="10"/>
      <c r="I48" s="10">
        <v>24484862334</v>
      </c>
      <c r="J48" s="10"/>
      <c r="K48" s="10">
        <v>799025</v>
      </c>
      <c r="L48" s="10"/>
      <c r="M48" s="10">
        <v>158018587367</v>
      </c>
      <c r="N48" s="10"/>
      <c r="O48" s="10">
        <v>149904316862</v>
      </c>
      <c r="P48" s="10"/>
      <c r="Q48" s="10">
        <v>8114270505</v>
      </c>
    </row>
    <row r="49" spans="1:20" x14ac:dyDescent="0.25">
      <c r="A49" s="8" t="s">
        <v>26</v>
      </c>
      <c r="C49" s="10">
        <v>3259974</v>
      </c>
      <c r="D49" s="10"/>
      <c r="E49" s="10">
        <v>21329478785</v>
      </c>
      <c r="F49" s="10"/>
      <c r="G49" s="10">
        <v>0</v>
      </c>
      <c r="H49" s="10"/>
      <c r="I49" s="10">
        <v>0</v>
      </c>
      <c r="J49" s="10"/>
      <c r="K49" s="10">
        <v>3259974</v>
      </c>
      <c r="L49" s="10"/>
      <c r="M49" s="10">
        <f>21329478832-31</f>
        <v>21329478801</v>
      </c>
      <c r="N49" s="10"/>
      <c r="O49" s="10">
        <f>22768242580-31</f>
        <v>22768242549</v>
      </c>
      <c r="P49" s="10"/>
      <c r="Q49" s="10">
        <f>-1438763747-9</f>
        <v>-1438763756</v>
      </c>
      <c r="S49" s="10"/>
    </row>
    <row r="50" spans="1:20" x14ac:dyDescent="0.25">
      <c r="A50" s="8" t="s">
        <v>19</v>
      </c>
      <c r="C50" s="10">
        <v>0</v>
      </c>
      <c r="D50" s="10"/>
      <c r="E50" s="10">
        <v>0</v>
      </c>
      <c r="F50" s="10"/>
      <c r="G50" s="10">
        <v>5184772568</v>
      </c>
      <c r="H50" s="10"/>
      <c r="I50" s="10">
        <v>-5184772568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0</v>
      </c>
      <c r="S50" s="10"/>
    </row>
    <row r="51" spans="1:20" x14ac:dyDescent="0.25">
      <c r="A51" s="8" t="s">
        <v>20</v>
      </c>
      <c r="C51" s="10">
        <v>0</v>
      </c>
      <c r="D51" s="10"/>
      <c r="E51" s="10">
        <v>0</v>
      </c>
      <c r="F51" s="10"/>
      <c r="G51" s="10">
        <v>-254966337</v>
      </c>
      <c r="H51" s="10"/>
      <c r="I51" s="10">
        <v>254966337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0</v>
      </c>
    </row>
    <row r="52" spans="1:20" x14ac:dyDescent="0.25">
      <c r="A52" s="8" t="s">
        <v>29</v>
      </c>
      <c r="C52" s="10">
        <v>0</v>
      </c>
      <c r="D52" s="10"/>
      <c r="E52" s="10">
        <v>0</v>
      </c>
      <c r="F52" s="10"/>
      <c r="G52" s="10">
        <v>556272939</v>
      </c>
      <c r="H52" s="10"/>
      <c r="I52" s="10">
        <v>-556272939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0</v>
      </c>
    </row>
    <row r="53" spans="1:20" x14ac:dyDescent="0.25">
      <c r="A53" s="8" t="s">
        <v>32</v>
      </c>
      <c r="C53" s="10">
        <v>0</v>
      </c>
      <c r="D53" s="10"/>
      <c r="E53" s="10">
        <v>0</v>
      </c>
      <c r="F53" s="10"/>
      <c r="G53" s="10">
        <v>-2514320859</v>
      </c>
      <c r="H53" s="10"/>
      <c r="I53" s="10">
        <v>2514320859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0</v>
      </c>
    </row>
    <row r="54" spans="1:20" x14ac:dyDescent="0.25">
      <c r="A54" s="8" t="s">
        <v>49</v>
      </c>
      <c r="C54" s="10">
        <v>0</v>
      </c>
      <c r="D54" s="10"/>
      <c r="E54" s="10">
        <v>0</v>
      </c>
      <c r="F54" s="10"/>
      <c r="G54" s="10">
        <v>370573633</v>
      </c>
      <c r="H54" s="10"/>
      <c r="I54" s="10">
        <v>-370573633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0</v>
      </c>
    </row>
    <row r="55" spans="1:20" x14ac:dyDescent="0.25">
      <c r="A55" s="8" t="s">
        <v>50</v>
      </c>
      <c r="C55" s="10">
        <v>0</v>
      </c>
      <c r="D55" s="10"/>
      <c r="E55" s="10">
        <v>0</v>
      </c>
      <c r="F55" s="10"/>
      <c r="G55" s="10">
        <f>6195474117</f>
        <v>6195474117</v>
      </c>
      <c r="H55" s="10"/>
      <c r="I55" s="10">
        <f>-6195474117-3</f>
        <v>-6195474120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0</v>
      </c>
    </row>
    <row r="56" spans="1:20" ht="19.5" thickBot="1" x14ac:dyDescent="0.3">
      <c r="A56" s="8"/>
      <c r="C56" s="19">
        <f>SUM(C8:C55)</f>
        <v>224567510</v>
      </c>
      <c r="D56" s="10"/>
      <c r="E56" s="11">
        <f>SUM(E8:E55)</f>
        <v>3009710113374</v>
      </c>
      <c r="F56" s="10"/>
      <c r="G56" s="11">
        <f>SUM(SUM(G8:G55))</f>
        <v>2496961733689</v>
      </c>
      <c r="H56" s="10"/>
      <c r="I56" s="11">
        <f>SUM(I8:I55)</f>
        <v>491418900884</v>
      </c>
      <c r="J56" s="10"/>
      <c r="K56" s="19">
        <f>SUM(K8:K55)</f>
        <v>224567510</v>
      </c>
      <c r="L56" s="10"/>
      <c r="M56" s="11">
        <f>SUM(M8:M55)</f>
        <v>3009710113374</v>
      </c>
      <c r="N56" s="10"/>
      <c r="O56" s="11">
        <f>SUM(O8:O55)</f>
        <v>2795858729589</v>
      </c>
      <c r="P56" s="10"/>
      <c r="Q56" s="11">
        <f>SUM(Q8:Q55)</f>
        <v>213851383785</v>
      </c>
      <c r="S56" s="4"/>
      <c r="T56" s="10"/>
    </row>
    <row r="57" spans="1:20" ht="19.5" thickTop="1" x14ac:dyDescent="0.25">
      <c r="A57" s="8"/>
      <c r="C57" s="4"/>
      <c r="D57" s="10"/>
      <c r="E57" s="10" t="s">
        <v>174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20" x14ac:dyDescent="0.25">
      <c r="C58" s="10"/>
      <c r="E58" s="4"/>
      <c r="G58" s="10"/>
      <c r="I58" s="4"/>
      <c r="M58" s="10">
        <f>M56-E56</f>
        <v>0</v>
      </c>
      <c r="O58" s="10"/>
      <c r="Q58" s="10"/>
    </row>
    <row r="59" spans="1:20" x14ac:dyDescent="0.25">
      <c r="C59" s="10"/>
      <c r="E59" s="10"/>
      <c r="G59" s="10"/>
      <c r="I59" s="10"/>
      <c r="M59" s="10"/>
      <c r="N59" s="10"/>
      <c r="O59" s="10"/>
      <c r="Q59" s="10"/>
    </row>
    <row r="60" spans="1:20" x14ac:dyDescent="0.25">
      <c r="E60" s="4"/>
      <c r="G60" s="10"/>
      <c r="I60" s="10"/>
    </row>
    <row r="61" spans="1:20" x14ac:dyDescent="0.25">
      <c r="E61" s="4"/>
      <c r="G61" s="4"/>
      <c r="M61" s="10"/>
    </row>
    <row r="62" spans="1:20" x14ac:dyDescent="0.25">
      <c r="E62" s="4"/>
      <c r="G62" s="4"/>
    </row>
    <row r="63" spans="1:20" x14ac:dyDescent="0.25">
      <c r="E63" s="4"/>
      <c r="G63" s="4"/>
    </row>
    <row r="64" spans="1:20" x14ac:dyDescent="0.25">
      <c r="E64" s="4"/>
      <c r="G64" s="4"/>
    </row>
  </sheetData>
  <mergeCells count="12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C6:I6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U72"/>
  <sheetViews>
    <sheetView rightToLeft="1" tabSelected="1" view="pageBreakPreview" topLeftCell="A43" zoomScaleNormal="100" zoomScaleSheetLayoutView="100" workbookViewId="0">
      <selection activeCell="V52" sqref="V52"/>
    </sheetView>
  </sheetViews>
  <sheetFormatPr defaultRowHeight="18.75" x14ac:dyDescent="0.25"/>
  <cols>
    <col min="1" max="1" width="29.8554687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6.42578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16.140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21.85546875" style="2" bestFit="1" customWidth="1"/>
    <col min="18" max="18" width="1" style="2" customWidth="1"/>
    <col min="19" max="19" width="17.85546875" style="2" bestFit="1" customWidth="1"/>
    <col min="20" max="20" width="9.140625" style="2"/>
    <col min="21" max="21" width="15.42578125" style="2" bestFit="1" customWidth="1"/>
    <col min="22" max="16384" width="9.140625" style="2"/>
  </cols>
  <sheetData>
    <row r="2" spans="1:17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" x14ac:dyDescent="0.25">
      <c r="A3" s="29" t="s">
        <v>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1" x14ac:dyDescent="0.25">
      <c r="A6" s="25" t="s">
        <v>3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H6" s="24" t="s">
        <v>94</v>
      </c>
      <c r="I6" s="24" t="s">
        <v>94</v>
      </c>
      <c r="K6" s="24" t="s">
        <v>95</v>
      </c>
      <c r="L6" s="24" t="s">
        <v>95</v>
      </c>
      <c r="M6" s="24" t="s">
        <v>95</v>
      </c>
      <c r="N6" s="24" t="s">
        <v>95</v>
      </c>
      <c r="O6" s="24" t="s">
        <v>95</v>
      </c>
      <c r="P6" s="24" t="s">
        <v>95</v>
      </c>
      <c r="Q6" s="24" t="s">
        <v>95</v>
      </c>
    </row>
    <row r="7" spans="1:17" ht="21" x14ac:dyDescent="0.25">
      <c r="A7" s="26" t="s">
        <v>3</v>
      </c>
      <c r="C7" s="24" t="s">
        <v>7</v>
      </c>
      <c r="E7" s="24" t="s">
        <v>130</v>
      </c>
      <c r="G7" s="24" t="s">
        <v>131</v>
      </c>
      <c r="I7" s="24" t="s">
        <v>133</v>
      </c>
      <c r="K7" s="24" t="s">
        <v>7</v>
      </c>
      <c r="M7" s="24" t="s">
        <v>130</v>
      </c>
      <c r="O7" s="24" t="s">
        <v>131</v>
      </c>
      <c r="Q7" s="24" t="s">
        <v>133</v>
      </c>
    </row>
    <row r="8" spans="1:17" x14ac:dyDescent="0.25">
      <c r="A8" s="8" t="s">
        <v>49</v>
      </c>
      <c r="C8" s="10">
        <v>11327</v>
      </c>
      <c r="D8" s="10"/>
      <c r="E8" s="10">
        <v>655296156</v>
      </c>
      <c r="F8" s="10"/>
      <c r="G8" s="10">
        <v>368461758</v>
      </c>
      <c r="H8" s="10"/>
      <c r="I8" s="10">
        <f>E8-G8</f>
        <v>286834398</v>
      </c>
      <c r="J8" s="10"/>
      <c r="K8" s="10">
        <v>11327</v>
      </c>
      <c r="L8" s="10"/>
      <c r="M8" s="10">
        <v>655296156</v>
      </c>
      <c r="N8" s="10"/>
      <c r="O8" s="10">
        <v>368461758</v>
      </c>
      <c r="P8" s="10"/>
      <c r="Q8" s="10">
        <v>286834398</v>
      </c>
    </row>
    <row r="9" spans="1:17" x14ac:dyDescent="0.25">
      <c r="A9" s="8" t="s">
        <v>50</v>
      </c>
      <c r="C9" s="10">
        <v>1178091</v>
      </c>
      <c r="D9" s="10"/>
      <c r="E9" s="10">
        <v>20013409908</v>
      </c>
      <c r="F9" s="10"/>
      <c r="G9" s="10">
        <v>20013326687</v>
      </c>
      <c r="H9" s="10"/>
      <c r="I9" s="10">
        <f t="shared" ref="I9:I17" si="0">E9-G9</f>
        <v>83221</v>
      </c>
      <c r="J9" s="10"/>
      <c r="K9" s="10">
        <v>1178091</v>
      </c>
      <c r="L9" s="10"/>
      <c r="M9" s="10">
        <v>20013409908</v>
      </c>
      <c r="N9" s="10"/>
      <c r="O9" s="10">
        <v>20013326687</v>
      </c>
      <c r="P9" s="10"/>
      <c r="Q9" s="10">
        <v>83221</v>
      </c>
    </row>
    <row r="10" spans="1:17" x14ac:dyDescent="0.25">
      <c r="A10" s="8" t="s">
        <v>48</v>
      </c>
      <c r="C10" s="10">
        <v>1500000</v>
      </c>
      <c r="D10" s="10"/>
      <c r="E10" s="10">
        <v>26743092753</v>
      </c>
      <c r="F10" s="10"/>
      <c r="G10" s="10">
        <v>24194447434</v>
      </c>
      <c r="H10" s="10"/>
      <c r="I10" s="10">
        <f t="shared" si="0"/>
        <v>2548645319</v>
      </c>
      <c r="J10" s="10"/>
      <c r="K10" s="10">
        <v>5813390</v>
      </c>
      <c r="L10" s="10"/>
      <c r="M10" s="10">
        <v>100709488656</v>
      </c>
      <c r="N10" s="10"/>
      <c r="O10" s="10">
        <v>93767839202</v>
      </c>
      <c r="P10" s="10"/>
      <c r="Q10" s="10">
        <v>6941649454</v>
      </c>
    </row>
    <row r="11" spans="1:17" x14ac:dyDescent="0.25">
      <c r="A11" s="8" t="s">
        <v>17</v>
      </c>
      <c r="C11" s="10">
        <v>7930819</v>
      </c>
      <c r="D11" s="10"/>
      <c r="E11" s="10">
        <v>94812392152</v>
      </c>
      <c r="F11" s="10"/>
      <c r="G11" s="10">
        <v>120296319667</v>
      </c>
      <c r="H11" s="10"/>
      <c r="I11" s="10">
        <f t="shared" si="0"/>
        <v>-25483927515</v>
      </c>
      <c r="J11" s="10"/>
      <c r="K11" s="10">
        <v>15009032</v>
      </c>
      <c r="L11" s="10"/>
      <c r="M11" s="10">
        <v>275382514340</v>
      </c>
      <c r="N11" s="10"/>
      <c r="O11" s="10">
        <v>335023946907</v>
      </c>
      <c r="P11" s="10"/>
      <c r="Q11" s="10">
        <v>-59641432567</v>
      </c>
    </row>
    <row r="12" spans="1:17" x14ac:dyDescent="0.25">
      <c r="A12" s="8" t="s">
        <v>22</v>
      </c>
      <c r="C12" s="10">
        <v>51105</v>
      </c>
      <c r="D12" s="10"/>
      <c r="E12" s="10">
        <v>5583118491</v>
      </c>
      <c r="F12" s="10"/>
      <c r="G12" s="10">
        <v>4613089909</v>
      </c>
      <c r="H12" s="10"/>
      <c r="I12" s="10">
        <f t="shared" si="0"/>
        <v>970028582</v>
      </c>
      <c r="J12" s="10"/>
      <c r="K12" s="10">
        <v>611105</v>
      </c>
      <c r="L12" s="10"/>
      <c r="M12" s="10">
        <v>53530545273</v>
      </c>
      <c r="N12" s="10"/>
      <c r="O12" s="10">
        <v>55162553651</v>
      </c>
      <c r="P12" s="10"/>
      <c r="Q12" s="10">
        <v>-1632008378</v>
      </c>
    </row>
    <row r="13" spans="1:17" x14ac:dyDescent="0.25">
      <c r="A13" s="8" t="s">
        <v>19</v>
      </c>
      <c r="C13" s="10">
        <v>328775</v>
      </c>
      <c r="D13" s="10"/>
      <c r="E13" s="10">
        <v>69688126972</v>
      </c>
      <c r="F13" s="10"/>
      <c r="G13" s="10">
        <v>49959361657</v>
      </c>
      <c r="H13" s="10"/>
      <c r="I13" s="10">
        <f t="shared" si="0"/>
        <v>19728765315</v>
      </c>
      <c r="J13" s="10"/>
      <c r="K13" s="10">
        <v>1128343</v>
      </c>
      <c r="L13" s="10"/>
      <c r="M13" s="10">
        <v>185889138944</v>
      </c>
      <c r="N13" s="10"/>
      <c r="O13" s="10">
        <v>176445037379</v>
      </c>
      <c r="P13" s="10"/>
      <c r="Q13" s="10">
        <v>9444101565</v>
      </c>
    </row>
    <row r="14" spans="1:17" x14ac:dyDescent="0.25">
      <c r="A14" s="8" t="s">
        <v>20</v>
      </c>
      <c r="C14" s="10">
        <v>638154</v>
      </c>
      <c r="D14" s="10"/>
      <c r="E14" s="10">
        <v>19435422458</v>
      </c>
      <c r="F14" s="10"/>
      <c r="G14" s="10">
        <v>21429802452</v>
      </c>
      <c r="H14" s="10"/>
      <c r="I14" s="10">
        <f t="shared" si="0"/>
        <v>-1994379994</v>
      </c>
      <c r="J14" s="10"/>
      <c r="K14" s="10">
        <v>2200000</v>
      </c>
      <c r="L14" s="10"/>
      <c r="M14" s="10">
        <v>68133296365</v>
      </c>
      <c r="N14" s="10"/>
      <c r="O14" s="10">
        <v>73878037897</v>
      </c>
      <c r="P14" s="10"/>
      <c r="Q14" s="10">
        <v>-5744741532</v>
      </c>
    </row>
    <row r="15" spans="1:17" x14ac:dyDescent="0.25">
      <c r="A15" s="8" t="s">
        <v>47</v>
      </c>
      <c r="C15" s="10">
        <v>170000</v>
      </c>
      <c r="D15" s="10"/>
      <c r="E15" s="10">
        <v>30429054193</v>
      </c>
      <c r="F15" s="10"/>
      <c r="G15" s="10">
        <v>31893537585</v>
      </c>
      <c r="H15" s="10"/>
      <c r="I15" s="10">
        <f t="shared" si="0"/>
        <v>-1464483392</v>
      </c>
      <c r="J15" s="10"/>
      <c r="K15" s="10">
        <v>215000</v>
      </c>
      <c r="L15" s="10"/>
      <c r="M15" s="10">
        <v>37542059187</v>
      </c>
      <c r="N15" s="10"/>
      <c r="O15" s="10">
        <v>40335944588</v>
      </c>
      <c r="P15" s="10"/>
      <c r="Q15" s="10">
        <v>-2793885401</v>
      </c>
    </row>
    <row r="16" spans="1:17" x14ac:dyDescent="0.25">
      <c r="A16" s="8" t="s">
        <v>32</v>
      </c>
      <c r="C16" s="10">
        <v>4727500</v>
      </c>
      <c r="D16" s="10"/>
      <c r="E16" s="10">
        <v>59725664791</v>
      </c>
      <c r="F16" s="10"/>
      <c r="G16" s="10">
        <v>63747129875</v>
      </c>
      <c r="H16" s="10"/>
      <c r="I16" s="10">
        <f t="shared" si="0"/>
        <v>-4021465084</v>
      </c>
      <c r="J16" s="10"/>
      <c r="K16" s="10">
        <v>10827500</v>
      </c>
      <c r="L16" s="10"/>
      <c r="M16" s="10">
        <v>135983898947</v>
      </c>
      <c r="N16" s="10"/>
      <c r="O16" s="10">
        <v>146001490996</v>
      </c>
      <c r="P16" s="10"/>
      <c r="Q16" s="10">
        <v>-10017592049</v>
      </c>
    </row>
    <row r="17" spans="1:21" x14ac:dyDescent="0.25">
      <c r="A17" s="8" t="s">
        <v>29</v>
      </c>
      <c r="C17" s="10">
        <v>13055</v>
      </c>
      <c r="D17" s="10"/>
      <c r="E17" s="10">
        <v>975195291</v>
      </c>
      <c r="F17" s="10"/>
      <c r="G17" s="10">
        <v>479330393</v>
      </c>
      <c r="H17" s="10"/>
      <c r="I17" s="10">
        <f t="shared" si="0"/>
        <v>495864898</v>
      </c>
      <c r="J17" s="10"/>
      <c r="K17" s="10">
        <v>13055</v>
      </c>
      <c r="L17" s="10"/>
      <c r="M17" s="10">
        <v>975195291</v>
      </c>
      <c r="N17" s="10"/>
      <c r="O17" s="10">
        <v>479330393</v>
      </c>
      <c r="P17" s="10"/>
      <c r="Q17" s="10">
        <v>495864898</v>
      </c>
    </row>
    <row r="18" spans="1:21" x14ac:dyDescent="0.25">
      <c r="A18" s="8" t="s">
        <v>43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8282847</v>
      </c>
      <c r="L18" s="10"/>
      <c r="M18" s="10">
        <v>93555723982</v>
      </c>
      <c r="N18" s="10"/>
      <c r="O18" s="10">
        <v>102645712938</v>
      </c>
      <c r="P18" s="10"/>
      <c r="Q18" s="10">
        <v>-9089988956</v>
      </c>
    </row>
    <row r="19" spans="1:21" x14ac:dyDescent="0.25">
      <c r="A19" s="8" t="s">
        <v>51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15000000</v>
      </c>
      <c r="L19" s="10"/>
      <c r="M19" s="10">
        <v>184220663528</v>
      </c>
      <c r="N19" s="10"/>
      <c r="O19" s="10">
        <v>237080924983</v>
      </c>
      <c r="P19" s="10"/>
      <c r="Q19" s="10">
        <v>-52860261455</v>
      </c>
    </row>
    <row r="20" spans="1:21" x14ac:dyDescent="0.25">
      <c r="A20" s="8" t="s">
        <v>109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2602328</v>
      </c>
      <c r="L20" s="10"/>
      <c r="M20" s="10">
        <v>21468072939</v>
      </c>
      <c r="N20" s="10"/>
      <c r="O20" s="10">
        <v>34896527561</v>
      </c>
      <c r="P20" s="10"/>
      <c r="Q20" s="10">
        <v>-13428454622</v>
      </c>
    </row>
    <row r="21" spans="1:21" x14ac:dyDescent="0.25">
      <c r="A21" s="8" t="s">
        <v>57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1178091</v>
      </c>
      <c r="L21" s="10"/>
      <c r="M21" s="10">
        <v>18835235687</v>
      </c>
      <c r="N21" s="10"/>
      <c r="O21" s="10">
        <v>18835235687</v>
      </c>
      <c r="P21" s="10"/>
      <c r="Q21" s="10">
        <v>0</v>
      </c>
      <c r="S21" s="10"/>
      <c r="T21" s="10"/>
      <c r="U21" s="10"/>
    </row>
    <row r="22" spans="1:21" x14ac:dyDescent="0.25">
      <c r="A22" s="8" t="s">
        <v>126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21716</v>
      </c>
      <c r="L22" s="10"/>
      <c r="M22" s="10">
        <v>327126219</v>
      </c>
      <c r="N22" s="10"/>
      <c r="O22" s="10">
        <v>170451628</v>
      </c>
      <c r="P22" s="10"/>
      <c r="Q22" s="10">
        <v>156674591</v>
      </c>
    </row>
    <row r="23" spans="1:21" x14ac:dyDescent="0.25">
      <c r="A23" s="8" t="s">
        <v>134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1000000</v>
      </c>
      <c r="L23" s="10"/>
      <c r="M23" s="10">
        <v>107031470682</v>
      </c>
      <c r="N23" s="10"/>
      <c r="O23" s="10">
        <v>114095070900</v>
      </c>
      <c r="P23" s="10"/>
      <c r="Q23" s="10">
        <v>-7063600218</v>
      </c>
    </row>
    <row r="24" spans="1:21" x14ac:dyDescent="0.25">
      <c r="A24" s="8" t="s">
        <v>135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2000000</v>
      </c>
      <c r="L24" s="10"/>
      <c r="M24" s="10">
        <v>48880214817</v>
      </c>
      <c r="N24" s="10"/>
      <c r="O24" s="10">
        <v>46242873494</v>
      </c>
      <c r="P24" s="10"/>
      <c r="Q24" s="10">
        <v>2637341323</v>
      </c>
    </row>
    <row r="25" spans="1:21" x14ac:dyDescent="0.25">
      <c r="A25" s="8" t="s">
        <v>18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1000000</v>
      </c>
      <c r="L25" s="10"/>
      <c r="M25" s="10">
        <v>27671363757</v>
      </c>
      <c r="N25" s="10"/>
      <c r="O25" s="10">
        <v>28386317969</v>
      </c>
      <c r="P25" s="10"/>
      <c r="Q25" s="10">
        <v>-714954212</v>
      </c>
    </row>
    <row r="26" spans="1:21" x14ac:dyDescent="0.25">
      <c r="A26" s="8" t="s">
        <v>42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265589</v>
      </c>
      <c r="L26" s="10"/>
      <c r="M26" s="10">
        <v>10191287070</v>
      </c>
      <c r="N26" s="10"/>
      <c r="O26" s="10">
        <v>7961772221</v>
      </c>
      <c r="P26" s="10"/>
      <c r="Q26" s="10">
        <v>2229514849</v>
      </c>
    </row>
    <row r="27" spans="1:21" x14ac:dyDescent="0.25">
      <c r="A27" s="8" t="s">
        <v>136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3762444</v>
      </c>
      <c r="L27" s="10"/>
      <c r="M27" s="10">
        <v>193628940084</v>
      </c>
      <c r="N27" s="10"/>
      <c r="O27" s="10">
        <v>216885932001</v>
      </c>
      <c r="P27" s="10"/>
      <c r="Q27" s="10">
        <v>-23256991917</v>
      </c>
    </row>
    <row r="28" spans="1:21" x14ac:dyDescent="0.25">
      <c r="A28" s="8" t="s">
        <v>137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161369</v>
      </c>
      <c r="L28" s="10"/>
      <c r="M28" s="10">
        <v>1789007547</v>
      </c>
      <c r="N28" s="10"/>
      <c r="O28" s="10">
        <v>2853649396</v>
      </c>
      <c r="P28" s="10"/>
      <c r="Q28" s="10">
        <v>-1064641849</v>
      </c>
    </row>
    <row r="29" spans="1:21" x14ac:dyDescent="0.25">
      <c r="A29" s="8" t="s">
        <v>138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552821</v>
      </c>
      <c r="L29" s="10"/>
      <c r="M29" s="10">
        <v>2787576778</v>
      </c>
      <c r="N29" s="10"/>
      <c r="O29" s="10">
        <v>5899152891</v>
      </c>
      <c r="P29" s="10"/>
      <c r="Q29" s="10">
        <v>-3111576113</v>
      </c>
    </row>
    <row r="30" spans="1:21" x14ac:dyDescent="0.25">
      <c r="A30" s="8" t="s">
        <v>35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4518048</v>
      </c>
      <c r="L30" s="10"/>
      <c r="M30" s="10">
        <v>56631879360</v>
      </c>
      <c r="N30" s="10"/>
      <c r="O30" s="10">
        <v>56745423484</v>
      </c>
      <c r="P30" s="10"/>
      <c r="Q30" s="10">
        <v>-113544124</v>
      </c>
    </row>
    <row r="31" spans="1:21" x14ac:dyDescent="0.25">
      <c r="A31" s="8" t="s">
        <v>139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86940</v>
      </c>
      <c r="L31" s="10"/>
      <c r="M31" s="10">
        <v>1373256832</v>
      </c>
      <c r="N31" s="10"/>
      <c r="O31" s="10">
        <v>1528385573</v>
      </c>
      <c r="P31" s="10"/>
      <c r="Q31" s="10">
        <v>-155128741</v>
      </c>
    </row>
    <row r="32" spans="1:21" x14ac:dyDescent="0.25">
      <c r="A32" s="8" t="s">
        <v>140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1659932</v>
      </c>
      <c r="L32" s="10"/>
      <c r="M32" s="10">
        <v>7216503033</v>
      </c>
      <c r="N32" s="10"/>
      <c r="O32" s="10">
        <v>4969462455</v>
      </c>
      <c r="P32" s="10"/>
      <c r="Q32" s="10">
        <v>2247040578</v>
      </c>
    </row>
    <row r="33" spans="1:17" x14ac:dyDescent="0.25">
      <c r="A33" s="8" t="s">
        <v>128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276655</v>
      </c>
      <c r="L33" s="10"/>
      <c r="M33" s="10">
        <v>1304477219</v>
      </c>
      <c r="N33" s="10"/>
      <c r="O33" s="10">
        <v>609482472</v>
      </c>
      <c r="P33" s="10"/>
      <c r="Q33" s="10">
        <v>694994747</v>
      </c>
    </row>
    <row r="34" spans="1:17" x14ac:dyDescent="0.25">
      <c r="A34" s="8" t="s">
        <v>141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259270</v>
      </c>
      <c r="L34" s="10"/>
      <c r="M34" s="10">
        <v>1122991893</v>
      </c>
      <c r="N34" s="10"/>
      <c r="O34" s="10">
        <v>1108110263</v>
      </c>
      <c r="P34" s="10"/>
      <c r="Q34" s="10">
        <v>14881630</v>
      </c>
    </row>
    <row r="35" spans="1:17" x14ac:dyDescent="0.25">
      <c r="A35" s="8" t="s">
        <v>142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2000000</v>
      </c>
      <c r="L35" s="10"/>
      <c r="M35" s="10">
        <v>55635989433</v>
      </c>
      <c r="N35" s="10"/>
      <c r="O35" s="10">
        <v>49676654700</v>
      </c>
      <c r="P35" s="10"/>
      <c r="Q35" s="10">
        <v>5959334733</v>
      </c>
    </row>
    <row r="36" spans="1:17" x14ac:dyDescent="0.25">
      <c r="A36" s="8" t="s">
        <v>143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1000000</v>
      </c>
      <c r="L36" s="10"/>
      <c r="M36" s="10">
        <v>10986937585</v>
      </c>
      <c r="N36" s="10"/>
      <c r="O36" s="10">
        <v>10000000000</v>
      </c>
      <c r="P36" s="10"/>
      <c r="Q36" s="10">
        <v>986937585</v>
      </c>
    </row>
    <row r="37" spans="1:17" x14ac:dyDescent="0.25">
      <c r="A37" s="8" t="s">
        <v>144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2135932</v>
      </c>
      <c r="L37" s="10"/>
      <c r="M37" s="10">
        <v>72379604301</v>
      </c>
      <c r="N37" s="10"/>
      <c r="O37" s="10">
        <v>78944607360</v>
      </c>
      <c r="P37" s="10"/>
      <c r="Q37" s="10">
        <v>-6565003059</v>
      </c>
    </row>
    <row r="38" spans="1:17" x14ac:dyDescent="0.25">
      <c r="A38" s="8" t="s">
        <v>21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821644</v>
      </c>
      <c r="L38" s="10"/>
      <c r="M38" s="10">
        <v>62593434949</v>
      </c>
      <c r="N38" s="10"/>
      <c r="O38" s="10">
        <v>70379797149</v>
      </c>
      <c r="P38" s="10"/>
      <c r="Q38" s="10">
        <v>-7786362200</v>
      </c>
    </row>
    <row r="39" spans="1:17" x14ac:dyDescent="0.25">
      <c r="A39" s="8" t="s">
        <v>145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215684</v>
      </c>
      <c r="L39" s="10"/>
      <c r="M39" s="10">
        <v>9894057423</v>
      </c>
      <c r="N39" s="10"/>
      <c r="O39" s="10">
        <v>11903525764</v>
      </c>
      <c r="P39" s="10"/>
      <c r="Q39" s="10">
        <v>-2009468341</v>
      </c>
    </row>
    <row r="40" spans="1:17" x14ac:dyDescent="0.25">
      <c r="A40" s="8" t="s">
        <v>56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2200000</v>
      </c>
      <c r="L40" s="10"/>
      <c r="M40" s="10">
        <v>54121733068</v>
      </c>
      <c r="N40" s="10"/>
      <c r="O40" s="10">
        <v>71678200000</v>
      </c>
      <c r="P40" s="10"/>
      <c r="Q40" s="10">
        <v>-17556466932</v>
      </c>
    </row>
    <row r="41" spans="1:17" x14ac:dyDescent="0.25">
      <c r="A41" s="8" t="s">
        <v>41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6000000</v>
      </c>
      <c r="L41" s="10"/>
      <c r="M41" s="10">
        <v>71934302195</v>
      </c>
      <c r="N41" s="10"/>
      <c r="O41" s="10">
        <v>79026974980</v>
      </c>
      <c r="P41" s="10"/>
      <c r="Q41" s="10">
        <v>-7092672785</v>
      </c>
    </row>
    <row r="42" spans="1:17" x14ac:dyDescent="0.25">
      <c r="A42" s="8" t="s">
        <v>146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41459</v>
      </c>
      <c r="L42" s="10"/>
      <c r="M42" s="10">
        <v>2423284357</v>
      </c>
      <c r="N42" s="10"/>
      <c r="O42" s="10">
        <v>2317753587</v>
      </c>
      <c r="P42" s="10"/>
      <c r="Q42" s="10">
        <v>105530770</v>
      </c>
    </row>
    <row r="43" spans="1:17" x14ac:dyDescent="0.25">
      <c r="A43" s="8" t="s">
        <v>147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650066</v>
      </c>
      <c r="L43" s="10"/>
      <c r="M43" s="10">
        <v>18268892146</v>
      </c>
      <c r="N43" s="10"/>
      <c r="O43" s="10">
        <v>24541291632</v>
      </c>
      <c r="P43" s="10"/>
      <c r="Q43" s="10">
        <v>-6272399486</v>
      </c>
    </row>
    <row r="44" spans="1:17" x14ac:dyDescent="0.25">
      <c r="A44" s="8" t="s">
        <v>46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1950511</v>
      </c>
      <c r="L44" s="10"/>
      <c r="M44" s="10">
        <v>34202907975</v>
      </c>
      <c r="N44" s="10"/>
      <c r="O44" s="10">
        <v>45447943984</v>
      </c>
      <c r="P44" s="10"/>
      <c r="Q44" s="10">
        <v>-11245036009</v>
      </c>
    </row>
    <row r="45" spans="1:17" x14ac:dyDescent="0.25">
      <c r="A45" s="8" t="s">
        <v>59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728481</v>
      </c>
      <c r="L45" s="10"/>
      <c r="M45" s="10">
        <v>29496989086</v>
      </c>
      <c r="N45" s="10"/>
      <c r="O45" s="10">
        <v>27437912326</v>
      </c>
      <c r="P45" s="10"/>
      <c r="Q45" s="10">
        <v>2059076760</v>
      </c>
    </row>
    <row r="46" spans="1:17" x14ac:dyDescent="0.25">
      <c r="A46" s="8" t="s">
        <v>60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3000000</v>
      </c>
      <c r="L46" s="10"/>
      <c r="M46" s="10">
        <v>33789088716</v>
      </c>
      <c r="N46" s="10"/>
      <c r="O46" s="10">
        <v>35582990195</v>
      </c>
      <c r="P46" s="10"/>
      <c r="Q46" s="10">
        <v>-1793901479</v>
      </c>
    </row>
    <row r="47" spans="1:17" x14ac:dyDescent="0.25">
      <c r="A47" s="8" t="s">
        <v>148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2900000</v>
      </c>
      <c r="L47" s="10"/>
      <c r="M47" s="10">
        <v>40611540814</v>
      </c>
      <c r="N47" s="10"/>
      <c r="O47" s="10">
        <v>76450397400</v>
      </c>
      <c r="P47" s="10"/>
      <c r="Q47" s="10">
        <v>-35838856586</v>
      </c>
    </row>
    <row r="48" spans="1:17" x14ac:dyDescent="0.25">
      <c r="A48" s="8" t="s">
        <v>149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164923</v>
      </c>
      <c r="L48" s="10"/>
      <c r="M48" s="10">
        <v>1846255392</v>
      </c>
      <c r="N48" s="10"/>
      <c r="O48" s="10">
        <v>2367318265</v>
      </c>
      <c r="P48" s="10"/>
      <c r="Q48" s="10">
        <v>-521062873</v>
      </c>
    </row>
    <row r="49" spans="1:19" x14ac:dyDescent="0.25">
      <c r="A49" s="8" t="s">
        <v>33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18887800</v>
      </c>
      <c r="L49" s="10"/>
      <c r="M49" s="10">
        <v>183037400508</v>
      </c>
      <c r="N49" s="10"/>
      <c r="O49" s="10">
        <v>215729548118</v>
      </c>
      <c r="P49" s="10"/>
      <c r="Q49" s="10">
        <v>-32692147610</v>
      </c>
    </row>
    <row r="50" spans="1:19" x14ac:dyDescent="0.25">
      <c r="A50" s="8" t="s">
        <v>150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1017233</v>
      </c>
      <c r="L50" s="10"/>
      <c r="M50" s="10">
        <v>14095856166</v>
      </c>
      <c r="N50" s="10"/>
      <c r="O50" s="10">
        <v>12645758241</v>
      </c>
      <c r="P50" s="10"/>
      <c r="Q50" s="10">
        <v>1450097925</v>
      </c>
    </row>
    <row r="51" spans="1:19" x14ac:dyDescent="0.25">
      <c r="A51" s="8" t="s">
        <v>151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1727389</v>
      </c>
      <c r="L51" s="10"/>
      <c r="M51" s="10">
        <v>24956946480</v>
      </c>
      <c r="N51" s="10"/>
      <c r="O51" s="10">
        <v>26334429422</v>
      </c>
      <c r="P51" s="10"/>
      <c r="Q51" s="10">
        <v>-1377482942</v>
      </c>
    </row>
    <row r="52" spans="1:19" x14ac:dyDescent="0.25">
      <c r="A52" s="8" t="s">
        <v>152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2000000</v>
      </c>
      <c r="L52" s="10"/>
      <c r="M52" s="10">
        <v>16875207395</v>
      </c>
      <c r="N52" s="10"/>
      <c r="O52" s="10">
        <v>42465816000</v>
      </c>
      <c r="P52" s="10"/>
      <c r="Q52" s="10">
        <v>-25590608605</v>
      </c>
    </row>
    <row r="53" spans="1:19" x14ac:dyDescent="0.25">
      <c r="A53" s="8" t="s">
        <v>153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422327</v>
      </c>
      <c r="L53" s="10"/>
      <c r="M53" s="10">
        <v>4801191618</v>
      </c>
      <c r="N53" s="10"/>
      <c r="O53" s="10">
        <v>5500809175</v>
      </c>
      <c r="P53" s="10"/>
      <c r="Q53" s="10">
        <v>-699617557</v>
      </c>
    </row>
    <row r="54" spans="1:19" x14ac:dyDescent="0.25">
      <c r="A54" s="8" t="s">
        <v>154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4000000</v>
      </c>
      <c r="L54" s="10"/>
      <c r="M54" s="10">
        <v>8699389741</v>
      </c>
      <c r="N54" s="10"/>
      <c r="O54" s="10">
        <v>9088426155</v>
      </c>
      <c r="P54" s="10"/>
      <c r="Q54" s="10">
        <v>-389036414</v>
      </c>
    </row>
    <row r="55" spans="1:19" x14ac:dyDescent="0.25">
      <c r="A55" s="8" t="s">
        <v>34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600000</v>
      </c>
      <c r="L55" s="10"/>
      <c r="M55" s="10">
        <v>4755535225</v>
      </c>
      <c r="N55" s="10"/>
      <c r="O55" s="10">
        <v>6000085801</v>
      </c>
      <c r="P55" s="10"/>
      <c r="Q55" s="10">
        <v>-1244550576</v>
      </c>
    </row>
    <row r="56" spans="1:19" x14ac:dyDescent="0.25">
      <c r="A56" s="8" t="s">
        <v>155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35000000</v>
      </c>
      <c r="L56" s="10"/>
      <c r="M56" s="10">
        <v>90654440678</v>
      </c>
      <c r="N56" s="10"/>
      <c r="O56" s="10">
        <v>101921512866</v>
      </c>
      <c r="P56" s="10"/>
      <c r="Q56" s="10">
        <v>-11267072188</v>
      </c>
      <c r="S56" s="4"/>
    </row>
    <row r="57" spans="1:19" x14ac:dyDescent="0.25">
      <c r="A57" s="8" t="s">
        <v>16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10">
        <v>17000000</v>
      </c>
      <c r="L57" s="10"/>
      <c r="M57" s="10">
        <v>69551690857</v>
      </c>
      <c r="N57" s="10"/>
      <c r="O57" s="10">
        <v>82635376341</v>
      </c>
      <c r="P57" s="10"/>
      <c r="Q57" s="10">
        <v>-13083685484</v>
      </c>
      <c r="S57" s="4"/>
    </row>
    <row r="58" spans="1:19" x14ac:dyDescent="0.25">
      <c r="A58" s="8" t="s">
        <v>156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10">
        <v>7000000</v>
      </c>
      <c r="L58" s="10"/>
      <c r="M58" s="10">
        <v>122775533462</v>
      </c>
      <c r="N58" s="10"/>
      <c r="O58" s="10">
        <v>112015518300</v>
      </c>
      <c r="P58" s="10"/>
      <c r="Q58" s="10">
        <v>10760015162</v>
      </c>
      <c r="S58" s="4"/>
    </row>
    <row r="59" spans="1:19" x14ac:dyDescent="0.25">
      <c r="A59" s="8" t="s">
        <v>157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v>0</v>
      </c>
      <c r="J59" s="10"/>
      <c r="K59" s="10">
        <v>8170991</v>
      </c>
      <c r="L59" s="10"/>
      <c r="M59" s="10">
        <v>51986130850</v>
      </c>
      <c r="N59" s="10"/>
      <c r="O59" s="10">
        <v>54663574351</v>
      </c>
      <c r="P59" s="10"/>
      <c r="Q59" s="10">
        <v>-2677443501</v>
      </c>
      <c r="S59" s="4"/>
    </row>
    <row r="60" spans="1:19" x14ac:dyDescent="0.25">
      <c r="A60" s="8" t="s">
        <v>158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0</v>
      </c>
      <c r="J60" s="10"/>
      <c r="K60" s="10">
        <v>772588</v>
      </c>
      <c r="L60" s="10"/>
      <c r="M60" s="10">
        <v>7427661063</v>
      </c>
      <c r="N60" s="10"/>
      <c r="O60" s="10">
        <v>11673464741</v>
      </c>
      <c r="P60" s="10"/>
      <c r="Q60" s="10">
        <v>-4245803677</v>
      </c>
      <c r="S60" s="10"/>
    </row>
    <row r="61" spans="1:19" x14ac:dyDescent="0.25">
      <c r="A61" s="8" t="s">
        <v>23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0</v>
      </c>
      <c r="J61" s="10"/>
      <c r="K61" s="10">
        <v>5654434</v>
      </c>
      <c r="L61" s="10"/>
      <c r="M61" s="10">
        <v>44691056488</v>
      </c>
      <c r="N61" s="10"/>
      <c r="O61" s="10">
        <v>57613098706</v>
      </c>
      <c r="P61" s="10"/>
      <c r="Q61" s="10">
        <v>-12922042218</v>
      </c>
    </row>
    <row r="62" spans="1:19" x14ac:dyDescent="0.25">
      <c r="A62" s="8" t="s">
        <v>159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10">
        <v>6900</v>
      </c>
      <c r="L62" s="10"/>
      <c r="M62" s="10">
        <f>473548468</f>
        <v>473548468</v>
      </c>
      <c r="N62" s="10"/>
      <c r="O62" s="10">
        <v>274869352</v>
      </c>
      <c r="P62" s="10"/>
      <c r="Q62" s="10">
        <f>198679116</f>
        <v>198679116</v>
      </c>
    </row>
    <row r="63" spans="1:19" ht="19.5" thickBot="1" x14ac:dyDescent="0.3">
      <c r="C63" s="11">
        <f>SUM(C8:C62)</f>
        <v>16548826</v>
      </c>
      <c r="D63" s="10"/>
      <c r="E63" s="11">
        <f>SUM(E8:E62)</f>
        <v>328060773165</v>
      </c>
      <c r="F63" s="10"/>
      <c r="G63" s="11">
        <f>SUM(G8:G62)</f>
        <v>336994807417</v>
      </c>
      <c r="H63" s="10"/>
      <c r="I63" s="11">
        <f>SUM(I8:I62)</f>
        <v>-8934034252</v>
      </c>
      <c r="J63" s="10"/>
      <c r="K63" s="11">
        <f>SUM(K8:K62)</f>
        <v>205703255</v>
      </c>
      <c r="L63" s="10"/>
      <c r="M63" s="23">
        <f>SUM(M8:M62)</f>
        <v>2799817240933</v>
      </c>
      <c r="N63" s="10"/>
      <c r="O63" s="11">
        <f>SUM(O8:O62)</f>
        <v>3146708110285</v>
      </c>
      <c r="P63" s="10"/>
      <c r="Q63" s="11">
        <f>SUM(Q8:Q62)</f>
        <v>-346890869351</v>
      </c>
    </row>
    <row r="64" spans="1:19" ht="19.5" thickTop="1" x14ac:dyDescent="0.25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7:17" x14ac:dyDescent="0.25">
      <c r="I65" s="4"/>
      <c r="K65" s="4"/>
      <c r="M65" s="10"/>
      <c r="Q65" s="34"/>
    </row>
    <row r="66" spans="7:17" x14ac:dyDescent="0.25">
      <c r="G66" s="4"/>
      <c r="I66" s="4"/>
      <c r="K66" s="4"/>
      <c r="M66" s="4"/>
      <c r="O66" s="10"/>
      <c r="Q66" s="35"/>
    </row>
    <row r="67" spans="7:17" x14ac:dyDescent="0.25">
      <c r="G67" s="4"/>
      <c r="I67" s="4"/>
      <c r="K67" s="4"/>
      <c r="M67" s="4"/>
      <c r="Q67" s="35"/>
    </row>
    <row r="68" spans="7:17" x14ac:dyDescent="0.25">
      <c r="G68" s="4"/>
      <c r="K68" s="4"/>
      <c r="M68" s="4"/>
      <c r="Q68" s="10"/>
    </row>
    <row r="69" spans="7:17" x14ac:dyDescent="0.25">
      <c r="G69" s="4"/>
      <c r="K69" s="4"/>
      <c r="M69" s="4"/>
    </row>
    <row r="70" spans="7:17" x14ac:dyDescent="0.25">
      <c r="M70" s="4"/>
    </row>
    <row r="72" spans="7:17" x14ac:dyDescent="0.25">
      <c r="M72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</sheetPr>
  <dimension ref="A2:X91"/>
  <sheetViews>
    <sheetView rightToLeft="1" view="pageBreakPreview" topLeftCell="A73" zoomScale="85" zoomScaleNormal="100" zoomScaleSheetLayoutView="85" workbookViewId="0">
      <selection activeCell="U8" sqref="U8"/>
    </sheetView>
  </sheetViews>
  <sheetFormatPr defaultRowHeight="18.75" x14ac:dyDescent="0.25"/>
  <cols>
    <col min="1" max="1" width="29.85546875" style="8" bestFit="1" customWidth="1"/>
    <col min="2" max="2" width="1" style="2" customWidth="1"/>
    <col min="3" max="3" width="16.28515625" style="2" bestFit="1" customWidth="1"/>
    <col min="4" max="4" width="1" style="2" customWidth="1"/>
    <col min="5" max="5" width="17.570312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6.7109375" style="2" bestFit="1" customWidth="1"/>
    <col min="12" max="12" width="0.7109375" style="2" customWidth="1"/>
    <col min="13" max="13" width="17.5703125" style="2" bestFit="1" customWidth="1"/>
    <col min="14" max="14" width="1" style="2" customWidth="1"/>
    <col min="15" max="15" width="17.5703125" style="2" bestFit="1" customWidth="1"/>
    <col min="16" max="16" width="1" style="2" customWidth="1"/>
    <col min="17" max="17" width="18.140625" style="2" bestFit="1" customWidth="1"/>
    <col min="18" max="18" width="1" style="2" customWidth="1"/>
    <col min="19" max="19" width="17.140625" style="2" bestFit="1" customWidth="1"/>
    <col min="20" max="20" width="1" style="2" customWidth="1"/>
    <col min="21" max="21" width="16.7109375" style="2" bestFit="1" customWidth="1"/>
    <col min="22" max="22" width="1" style="2" customWidth="1"/>
    <col min="23" max="23" width="19" style="7" bestFit="1" customWidth="1"/>
    <col min="24" max="16384" width="9.140625" style="2"/>
  </cols>
  <sheetData>
    <row r="2" spans="1:24" ht="2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W2" s="7" t="s">
        <v>175</v>
      </c>
    </row>
    <row r="3" spans="1:24" ht="21" x14ac:dyDescent="0.25">
      <c r="A3" s="29" t="s">
        <v>92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W3" s="20">
        <v>4596378968</v>
      </c>
    </row>
    <row r="4" spans="1:24" ht="2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W4" s="7" t="s">
        <v>176</v>
      </c>
    </row>
    <row r="5" spans="1:24" x14ac:dyDescent="0.25">
      <c r="W5" s="20">
        <v>505892157410</v>
      </c>
    </row>
    <row r="6" spans="1:24" ht="21" x14ac:dyDescent="0.25">
      <c r="A6" s="25" t="s">
        <v>3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H6" s="24" t="s">
        <v>94</v>
      </c>
      <c r="I6" s="24" t="s">
        <v>94</v>
      </c>
      <c r="J6" s="24" t="s">
        <v>94</v>
      </c>
      <c r="K6" s="24" t="s">
        <v>94</v>
      </c>
      <c r="M6" s="24" t="s">
        <v>95</v>
      </c>
      <c r="N6" s="24" t="s">
        <v>95</v>
      </c>
      <c r="O6" s="24" t="s">
        <v>95</v>
      </c>
      <c r="P6" s="24" t="s">
        <v>95</v>
      </c>
      <c r="Q6" s="24" t="s">
        <v>95</v>
      </c>
      <c r="R6" s="24" t="s">
        <v>95</v>
      </c>
      <c r="S6" s="24" t="s">
        <v>95</v>
      </c>
      <c r="T6" s="24" t="s">
        <v>95</v>
      </c>
      <c r="U6" s="24" t="s">
        <v>95</v>
      </c>
    </row>
    <row r="7" spans="1:24" ht="40.5" customHeight="1" x14ac:dyDescent="0.25">
      <c r="A7" s="26"/>
      <c r="C7" s="24" t="s">
        <v>160</v>
      </c>
      <c r="E7" s="24" t="s">
        <v>161</v>
      </c>
      <c r="G7" s="24" t="s">
        <v>162</v>
      </c>
      <c r="I7" s="24" t="s">
        <v>70</v>
      </c>
      <c r="K7" s="33" t="s">
        <v>163</v>
      </c>
      <c r="M7" s="24" t="s">
        <v>160</v>
      </c>
      <c r="O7" s="24" t="s">
        <v>161</v>
      </c>
      <c r="Q7" s="24" t="s">
        <v>162</v>
      </c>
      <c r="S7" s="24" t="s">
        <v>70</v>
      </c>
      <c r="U7" s="33" t="s">
        <v>163</v>
      </c>
    </row>
    <row r="8" spans="1:24" x14ac:dyDescent="0.25">
      <c r="A8" s="8" t="s">
        <v>49</v>
      </c>
      <c r="C8" s="10">
        <v>0</v>
      </c>
      <c r="D8" s="10"/>
      <c r="E8" s="10">
        <v>-370573633</v>
      </c>
      <c r="F8" s="10"/>
      <c r="G8" s="10">
        <v>286834398</v>
      </c>
      <c r="H8" s="10"/>
      <c r="I8" s="10">
        <f>C8+E8+G8</f>
        <v>-83739235</v>
      </c>
      <c r="K8" s="7">
        <f>I8/505892157410</f>
        <v>-1.6552783784733313E-4</v>
      </c>
      <c r="M8" s="10">
        <v>0</v>
      </c>
      <c r="N8" s="10"/>
      <c r="O8" s="10">
        <v>0</v>
      </c>
      <c r="P8" s="10"/>
      <c r="Q8" s="10">
        <v>286834398</v>
      </c>
      <c r="R8" s="10"/>
      <c r="S8" s="10">
        <f>M8+O8+Q8</f>
        <v>286834398</v>
      </c>
      <c r="U8" s="7">
        <f>S8/4596378968</f>
        <v>6.2404427484535473E-2</v>
      </c>
      <c r="X8" s="7"/>
    </row>
    <row r="9" spans="1:24" x14ac:dyDescent="0.25">
      <c r="A9" s="8" t="s">
        <v>50</v>
      </c>
      <c r="C9" s="10">
        <v>0</v>
      </c>
      <c r="D9" s="10"/>
      <c r="E9" s="10">
        <f>-6195474117-3</f>
        <v>-6195474120</v>
      </c>
      <c r="F9" s="10"/>
      <c r="G9" s="10">
        <v>83221</v>
      </c>
      <c r="H9" s="10"/>
      <c r="I9" s="10">
        <f t="shared" ref="I9:I72" si="0">C9+E9+G9</f>
        <v>-6195390899</v>
      </c>
      <c r="K9" s="7">
        <f t="shared" ref="K9:K72" si="1">I9/505892157410</f>
        <v>-1.2246465592031207E-2</v>
      </c>
      <c r="M9" s="10">
        <v>0</v>
      </c>
      <c r="N9" s="10"/>
      <c r="O9" s="10">
        <v>0</v>
      </c>
      <c r="P9" s="10"/>
      <c r="Q9" s="10">
        <v>83221</v>
      </c>
      <c r="R9" s="10"/>
      <c r="S9" s="10">
        <f t="shared" ref="S9:S29" si="2">M9+O9+Q9</f>
        <v>83221</v>
      </c>
      <c r="U9" s="7">
        <f t="shared" ref="U9:U72" si="3">S9/4596378968</f>
        <v>1.81057742582552E-5</v>
      </c>
    </row>
    <row r="10" spans="1:24" x14ac:dyDescent="0.25">
      <c r="A10" s="8" t="s">
        <v>48</v>
      </c>
      <c r="C10" s="10">
        <v>0</v>
      </c>
      <c r="D10" s="10"/>
      <c r="E10" s="10">
        <v>6593854795</v>
      </c>
      <c r="F10" s="10"/>
      <c r="G10" s="10">
        <v>2548645319</v>
      </c>
      <c r="H10" s="10"/>
      <c r="I10" s="10">
        <f t="shared" si="0"/>
        <v>9142500114</v>
      </c>
      <c r="K10" s="7">
        <f t="shared" si="1"/>
        <v>1.8072033693517939E-2</v>
      </c>
      <c r="M10" s="10">
        <v>12320274600</v>
      </c>
      <c r="N10" s="10"/>
      <c r="O10" s="10">
        <v>10134911547</v>
      </c>
      <c r="P10" s="10"/>
      <c r="Q10" s="10">
        <v>6941649454</v>
      </c>
      <c r="R10" s="10"/>
      <c r="S10" s="10">
        <f t="shared" si="2"/>
        <v>29396835601</v>
      </c>
      <c r="U10" s="7">
        <f t="shared" si="3"/>
        <v>6.3956509690912853</v>
      </c>
    </row>
    <row r="11" spans="1:24" x14ac:dyDescent="0.25">
      <c r="A11" s="8" t="s">
        <v>17</v>
      </c>
      <c r="C11" s="10">
        <v>0</v>
      </c>
      <c r="D11" s="10"/>
      <c r="E11" s="10">
        <v>112751030135</v>
      </c>
      <c r="F11" s="10"/>
      <c r="G11" s="10">
        <v>-25483927515</v>
      </c>
      <c r="H11" s="10"/>
      <c r="I11" s="10">
        <f t="shared" si="0"/>
        <v>87267102620</v>
      </c>
      <c r="K11" s="7">
        <f t="shared" si="1"/>
        <v>0.17250139450031923</v>
      </c>
      <c r="M11" s="10">
        <v>1921076292</v>
      </c>
      <c r="N11" s="10"/>
      <c r="O11" s="10">
        <v>-5393667686</v>
      </c>
      <c r="P11" s="10"/>
      <c r="Q11" s="10">
        <v>-59641432567</v>
      </c>
      <c r="R11" s="10"/>
      <c r="S11" s="10">
        <f t="shared" si="2"/>
        <v>-63114023961</v>
      </c>
      <c r="U11" s="7">
        <f t="shared" si="3"/>
        <v>-13.731248968024605</v>
      </c>
    </row>
    <row r="12" spans="1:24" x14ac:dyDescent="0.25">
      <c r="A12" s="8" t="s">
        <v>22</v>
      </c>
      <c r="C12" s="10">
        <v>0</v>
      </c>
      <c r="D12" s="10"/>
      <c r="E12" s="10">
        <v>31037538747</v>
      </c>
      <c r="F12" s="10"/>
      <c r="G12" s="10">
        <v>970028582</v>
      </c>
      <c r="H12" s="10"/>
      <c r="I12" s="10">
        <f t="shared" si="0"/>
        <v>32007567329</v>
      </c>
      <c r="K12" s="7">
        <f t="shared" si="1"/>
        <v>6.3269546404649019E-2</v>
      </c>
      <c r="M12" s="10">
        <v>13110000000</v>
      </c>
      <c r="N12" s="10"/>
      <c r="O12" s="10">
        <v>29913066776</v>
      </c>
      <c r="P12" s="10"/>
      <c r="Q12" s="10">
        <v>-1632008378</v>
      </c>
      <c r="R12" s="10"/>
      <c r="S12" s="10">
        <f t="shared" si="2"/>
        <v>41391058398</v>
      </c>
      <c r="U12" s="7">
        <f t="shared" si="3"/>
        <v>9.0051448512328154</v>
      </c>
    </row>
    <row r="13" spans="1:24" x14ac:dyDescent="0.25">
      <c r="A13" s="8" t="s">
        <v>19</v>
      </c>
      <c r="C13" s="10">
        <v>0</v>
      </c>
      <c r="D13" s="10"/>
      <c r="E13" s="10">
        <v>-5184772568</v>
      </c>
      <c r="F13" s="10"/>
      <c r="G13" s="10">
        <v>19728765315</v>
      </c>
      <c r="H13" s="10"/>
      <c r="I13" s="10">
        <f t="shared" si="0"/>
        <v>14543992747</v>
      </c>
      <c r="K13" s="7">
        <f t="shared" si="1"/>
        <v>2.8749195918474833E-2</v>
      </c>
      <c r="M13" s="10">
        <v>6575500000</v>
      </c>
      <c r="N13" s="10"/>
      <c r="O13" s="10">
        <v>0</v>
      </c>
      <c r="P13" s="10"/>
      <c r="Q13" s="10">
        <v>9444101565</v>
      </c>
      <c r="R13" s="10"/>
      <c r="S13" s="10">
        <f t="shared" si="2"/>
        <v>16019601565</v>
      </c>
      <c r="U13" s="7">
        <f t="shared" si="3"/>
        <v>3.485265613764335</v>
      </c>
    </row>
    <row r="14" spans="1:24" x14ac:dyDescent="0.25">
      <c r="A14" s="8" t="s">
        <v>20</v>
      </c>
      <c r="C14" s="10">
        <v>1272820820</v>
      </c>
      <c r="D14" s="10"/>
      <c r="E14" s="10">
        <v>254966337</v>
      </c>
      <c r="F14" s="10"/>
      <c r="G14" s="10">
        <v>-1994379994</v>
      </c>
      <c r="H14" s="10"/>
      <c r="I14" s="10">
        <f t="shared" si="0"/>
        <v>-466592837</v>
      </c>
      <c r="K14" s="7">
        <f t="shared" si="1"/>
        <v>-9.2231680243631473E-4</v>
      </c>
      <c r="M14" s="10">
        <v>1272820820</v>
      </c>
      <c r="N14" s="10"/>
      <c r="O14" s="10">
        <v>0</v>
      </c>
      <c r="P14" s="10"/>
      <c r="Q14" s="10">
        <v>-5744741532</v>
      </c>
      <c r="R14" s="10"/>
      <c r="S14" s="10">
        <f t="shared" si="2"/>
        <v>-4471920712</v>
      </c>
      <c r="U14" s="7">
        <f t="shared" si="3"/>
        <v>-0.97292254253479127</v>
      </c>
    </row>
    <row r="15" spans="1:24" x14ac:dyDescent="0.25">
      <c r="A15" s="8" t="s">
        <v>47</v>
      </c>
      <c r="C15" s="10">
        <v>0</v>
      </c>
      <c r="D15" s="10"/>
      <c r="E15" s="10">
        <v>24484862334</v>
      </c>
      <c r="F15" s="10"/>
      <c r="G15" s="10">
        <v>-1464483392</v>
      </c>
      <c r="H15" s="10"/>
      <c r="I15" s="10">
        <f t="shared" si="0"/>
        <v>23020378942</v>
      </c>
      <c r="K15" s="7">
        <f t="shared" si="1"/>
        <v>4.5504518314450064E-2</v>
      </c>
      <c r="M15" s="10">
        <v>0</v>
      </c>
      <c r="N15" s="10"/>
      <c r="O15" s="10">
        <v>8114270505</v>
      </c>
      <c r="P15" s="10"/>
      <c r="Q15" s="10">
        <v>-2793885401</v>
      </c>
      <c r="R15" s="10"/>
      <c r="S15" s="10">
        <f t="shared" si="2"/>
        <v>5320385104</v>
      </c>
      <c r="U15" s="7">
        <f t="shared" si="3"/>
        <v>1.1575166323404864</v>
      </c>
    </row>
    <row r="16" spans="1:24" x14ac:dyDescent="0.25">
      <c r="A16" s="8" t="s">
        <v>32</v>
      </c>
      <c r="C16" s="10">
        <v>0</v>
      </c>
      <c r="D16" s="10"/>
      <c r="E16" s="10">
        <v>2514320859</v>
      </c>
      <c r="F16" s="10"/>
      <c r="G16" s="10">
        <v>-4021465084</v>
      </c>
      <c r="H16" s="10"/>
      <c r="I16" s="10">
        <f t="shared" si="0"/>
        <v>-1507144225</v>
      </c>
      <c r="K16" s="7">
        <f t="shared" si="1"/>
        <v>-2.9791808450166106E-3</v>
      </c>
      <c r="M16" s="10">
        <v>0</v>
      </c>
      <c r="N16" s="10"/>
      <c r="O16" s="10">
        <v>0</v>
      </c>
      <c r="P16" s="10"/>
      <c r="Q16" s="10">
        <v>-10017592049</v>
      </c>
      <c r="R16" s="10"/>
      <c r="S16" s="10">
        <f t="shared" si="2"/>
        <v>-10017592049</v>
      </c>
      <c r="U16" s="7">
        <f t="shared" si="3"/>
        <v>-2.1794530256844564</v>
      </c>
    </row>
    <row r="17" spans="1:21" x14ac:dyDescent="0.25">
      <c r="A17" s="8" t="s">
        <v>29</v>
      </c>
      <c r="C17" s="10">
        <v>0</v>
      </c>
      <c r="D17" s="10"/>
      <c r="E17" s="10">
        <v>-556272939</v>
      </c>
      <c r="F17" s="10"/>
      <c r="G17" s="10">
        <v>495864898</v>
      </c>
      <c r="H17" s="10"/>
      <c r="I17" s="10">
        <f t="shared" si="0"/>
        <v>-60408041</v>
      </c>
      <c r="K17" s="7">
        <f t="shared" si="1"/>
        <v>-1.1940892958149248E-4</v>
      </c>
      <c r="M17" s="10">
        <v>71802500</v>
      </c>
      <c r="N17" s="10"/>
      <c r="O17" s="10">
        <v>0</v>
      </c>
      <c r="P17" s="10"/>
      <c r="Q17" s="10">
        <v>495864898</v>
      </c>
      <c r="R17" s="10"/>
      <c r="S17" s="10">
        <f t="shared" si="2"/>
        <v>567667398</v>
      </c>
      <c r="U17" s="7">
        <f t="shared" si="3"/>
        <v>0.12350317542398084</v>
      </c>
    </row>
    <row r="18" spans="1:21" x14ac:dyDescent="0.25">
      <c r="A18" s="8" t="s">
        <v>43</v>
      </c>
      <c r="C18" s="10">
        <v>9231685471</v>
      </c>
      <c r="D18" s="10"/>
      <c r="E18" s="10">
        <v>44987636684</v>
      </c>
      <c r="F18" s="10"/>
      <c r="G18" s="10">
        <v>0</v>
      </c>
      <c r="H18" s="10"/>
      <c r="I18" s="10">
        <f t="shared" si="0"/>
        <v>54219322155</v>
      </c>
      <c r="K18" s="7">
        <f t="shared" si="1"/>
        <v>0.10717565267780577</v>
      </c>
      <c r="M18" s="10">
        <v>9231685471</v>
      </c>
      <c r="N18" s="10"/>
      <c r="O18" s="10">
        <v>55828821019</v>
      </c>
      <c r="P18" s="10"/>
      <c r="Q18" s="10">
        <v>-9089988956</v>
      </c>
      <c r="R18" s="10"/>
      <c r="S18" s="10">
        <f t="shared" si="2"/>
        <v>55970517534</v>
      </c>
      <c r="U18" s="7">
        <f t="shared" si="3"/>
        <v>12.177089383548847</v>
      </c>
    </row>
    <row r="19" spans="1:21" x14ac:dyDescent="0.25">
      <c r="A19" s="8" t="s">
        <v>51</v>
      </c>
      <c r="C19" s="10">
        <v>0</v>
      </c>
      <c r="D19" s="10"/>
      <c r="E19" s="10">
        <v>9992947907</v>
      </c>
      <c r="F19" s="10"/>
      <c r="G19" s="10">
        <v>0</v>
      </c>
      <c r="H19" s="10"/>
      <c r="I19" s="10">
        <f t="shared" si="0"/>
        <v>9992947907</v>
      </c>
      <c r="K19" s="7">
        <f t="shared" si="1"/>
        <v>1.9753118842878645E-2</v>
      </c>
      <c r="M19" s="10">
        <v>1268463806</v>
      </c>
      <c r="N19" s="10"/>
      <c r="O19" s="10">
        <v>-8190096497</v>
      </c>
      <c r="P19" s="10"/>
      <c r="Q19" s="10">
        <v>-52860261455</v>
      </c>
      <c r="R19" s="10"/>
      <c r="S19" s="10">
        <f t="shared" si="2"/>
        <v>-59781894146</v>
      </c>
      <c r="U19" s="7">
        <f t="shared" si="3"/>
        <v>-13.006302257103183</v>
      </c>
    </row>
    <row r="20" spans="1:21" x14ac:dyDescent="0.25">
      <c r="A20" s="8" t="s">
        <v>109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K20" s="7">
        <f t="shared" si="1"/>
        <v>0</v>
      </c>
      <c r="M20" s="10">
        <v>835294980</v>
      </c>
      <c r="N20" s="10"/>
      <c r="O20" s="10">
        <v>0</v>
      </c>
      <c r="P20" s="10"/>
      <c r="Q20" s="10">
        <v>-13428454622</v>
      </c>
      <c r="R20" s="10"/>
      <c r="S20" s="10">
        <f t="shared" si="2"/>
        <v>-12593159642</v>
      </c>
      <c r="U20" s="7">
        <f t="shared" si="3"/>
        <v>-2.7398001186746357</v>
      </c>
    </row>
    <row r="21" spans="1:21" x14ac:dyDescent="0.25">
      <c r="A21" s="8" t="s">
        <v>57</v>
      </c>
      <c r="C21" s="10">
        <v>0</v>
      </c>
      <c r="D21" s="10"/>
      <c r="E21" s="10">
        <v>13556791469</v>
      </c>
      <c r="F21" s="10"/>
      <c r="G21" s="10">
        <v>0</v>
      </c>
      <c r="H21" s="10"/>
      <c r="I21" s="10">
        <f t="shared" si="0"/>
        <v>13556791469</v>
      </c>
      <c r="K21" s="7">
        <f t="shared" si="1"/>
        <v>2.6797789351798364E-2</v>
      </c>
      <c r="M21" s="10">
        <v>0</v>
      </c>
      <c r="N21" s="10"/>
      <c r="O21" s="10">
        <v>13556791469</v>
      </c>
      <c r="P21" s="10"/>
      <c r="Q21" s="10">
        <v>0</v>
      </c>
      <c r="R21" s="10"/>
      <c r="S21" s="10">
        <f t="shared" si="2"/>
        <v>13556791469</v>
      </c>
      <c r="U21" s="7">
        <f t="shared" si="3"/>
        <v>2.949450331093761</v>
      </c>
    </row>
    <row r="22" spans="1:21" x14ac:dyDescent="0.25">
      <c r="A22" s="8" t="s">
        <v>126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K22" s="7">
        <f t="shared" si="1"/>
        <v>0</v>
      </c>
      <c r="M22" s="10">
        <v>2337527</v>
      </c>
      <c r="N22" s="10"/>
      <c r="O22" s="10">
        <v>0</v>
      </c>
      <c r="P22" s="10"/>
      <c r="Q22" s="10">
        <v>156674591</v>
      </c>
      <c r="R22" s="10"/>
      <c r="S22" s="10">
        <f t="shared" si="2"/>
        <v>159012118</v>
      </c>
      <c r="U22" s="7">
        <f t="shared" si="3"/>
        <v>3.4595084327694189E-2</v>
      </c>
    </row>
    <row r="23" spans="1:21" x14ac:dyDescent="0.25">
      <c r="A23" s="8" t="s">
        <v>134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K23" s="7">
        <f t="shared" si="1"/>
        <v>0</v>
      </c>
      <c r="M23" s="10">
        <v>0</v>
      </c>
      <c r="N23" s="10"/>
      <c r="O23" s="10">
        <v>0</v>
      </c>
      <c r="P23" s="10"/>
      <c r="Q23" s="10">
        <v>-7063600218</v>
      </c>
      <c r="R23" s="10"/>
      <c r="S23" s="10">
        <f t="shared" si="2"/>
        <v>-7063600218</v>
      </c>
      <c r="U23" s="7">
        <f t="shared" si="3"/>
        <v>-1.5367749846513525</v>
      </c>
    </row>
    <row r="24" spans="1:21" x14ac:dyDescent="0.25">
      <c r="A24" s="8" t="s">
        <v>135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K24" s="7">
        <f t="shared" si="1"/>
        <v>0</v>
      </c>
      <c r="M24" s="10">
        <v>0</v>
      </c>
      <c r="N24" s="10"/>
      <c r="O24" s="10">
        <v>0</v>
      </c>
      <c r="P24" s="10"/>
      <c r="Q24" s="10">
        <v>2637341323</v>
      </c>
      <c r="R24" s="10"/>
      <c r="S24" s="10">
        <f t="shared" si="2"/>
        <v>2637341323</v>
      </c>
      <c r="U24" s="7">
        <f t="shared" si="3"/>
        <v>0.5737867441656086</v>
      </c>
    </row>
    <row r="25" spans="1:21" x14ac:dyDescent="0.25">
      <c r="A25" s="8" t="s">
        <v>18</v>
      </c>
      <c r="C25" s="10">
        <v>0</v>
      </c>
      <c r="D25" s="10"/>
      <c r="E25" s="10">
        <v>25165734182</v>
      </c>
      <c r="F25" s="10"/>
      <c r="G25" s="10">
        <v>0</v>
      </c>
      <c r="H25" s="10"/>
      <c r="I25" s="10">
        <f t="shared" si="0"/>
        <v>25165734182</v>
      </c>
      <c r="K25" s="7">
        <f t="shared" si="1"/>
        <v>4.9745254622724749E-2</v>
      </c>
      <c r="M25" s="10">
        <v>12397627119</v>
      </c>
      <c r="N25" s="10"/>
      <c r="O25" s="10">
        <v>26849983942</v>
      </c>
      <c r="P25" s="10"/>
      <c r="Q25" s="10">
        <v>-714954212</v>
      </c>
      <c r="R25" s="10"/>
      <c r="S25" s="10">
        <f t="shared" si="2"/>
        <v>38532656849</v>
      </c>
      <c r="U25" s="7">
        <f t="shared" si="3"/>
        <v>8.3832636771825033</v>
      </c>
    </row>
    <row r="26" spans="1:21" x14ac:dyDescent="0.25">
      <c r="A26" s="8" t="s">
        <v>42</v>
      </c>
      <c r="C26" s="10">
        <v>0</v>
      </c>
      <c r="D26" s="10"/>
      <c r="E26" s="10">
        <v>5546799000</v>
      </c>
      <c r="F26" s="10"/>
      <c r="G26" s="10">
        <v>0</v>
      </c>
      <c r="H26" s="10"/>
      <c r="I26" s="10">
        <f t="shared" si="0"/>
        <v>5546799000</v>
      </c>
      <c r="K26" s="7">
        <f t="shared" si="1"/>
        <v>1.0964390174375841E-2</v>
      </c>
      <c r="M26" s="10">
        <v>0</v>
      </c>
      <c r="N26" s="10"/>
      <c r="O26" s="10">
        <v>6624156153</v>
      </c>
      <c r="P26" s="10"/>
      <c r="Q26" s="10">
        <v>2229514849</v>
      </c>
      <c r="R26" s="10"/>
      <c r="S26" s="10">
        <f t="shared" si="2"/>
        <v>8853671002</v>
      </c>
      <c r="U26" s="7">
        <f t="shared" si="3"/>
        <v>1.9262273767327012</v>
      </c>
    </row>
    <row r="27" spans="1:21" x14ac:dyDescent="0.25">
      <c r="A27" s="8" t="s">
        <v>136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K27" s="7">
        <f t="shared" si="1"/>
        <v>0</v>
      </c>
      <c r="M27" s="10">
        <v>0</v>
      </c>
      <c r="N27" s="10"/>
      <c r="O27" s="10">
        <v>0</v>
      </c>
      <c r="P27" s="10"/>
      <c r="Q27" s="10">
        <v>-23256991917</v>
      </c>
      <c r="R27" s="10"/>
      <c r="S27" s="10">
        <f t="shared" si="2"/>
        <v>-23256991917</v>
      </c>
      <c r="U27" s="7">
        <f t="shared" si="3"/>
        <v>-5.0598508258164143</v>
      </c>
    </row>
    <row r="28" spans="1:21" x14ac:dyDescent="0.25">
      <c r="A28" s="8" t="s">
        <v>137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K28" s="7">
        <f t="shared" si="1"/>
        <v>0</v>
      </c>
      <c r="M28" s="10">
        <v>0</v>
      </c>
      <c r="N28" s="10"/>
      <c r="O28" s="10">
        <v>0</v>
      </c>
      <c r="P28" s="10"/>
      <c r="Q28" s="10">
        <v>-1064641849</v>
      </c>
      <c r="R28" s="10"/>
      <c r="S28" s="10">
        <f>M28+O28+Q28</f>
        <v>-1064641849</v>
      </c>
      <c r="U28" s="7">
        <f t="shared" si="3"/>
        <v>-0.23162621194032057</v>
      </c>
    </row>
    <row r="29" spans="1:21" x14ac:dyDescent="0.25">
      <c r="A29" s="8" t="s">
        <v>138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K29" s="7">
        <f t="shared" si="1"/>
        <v>0</v>
      </c>
      <c r="M29" s="10">
        <v>0</v>
      </c>
      <c r="N29" s="10"/>
      <c r="O29" s="10">
        <v>0</v>
      </c>
      <c r="P29" s="10"/>
      <c r="Q29" s="10">
        <v>-3111576113</v>
      </c>
      <c r="R29" s="10"/>
      <c r="S29" s="10">
        <f t="shared" si="2"/>
        <v>-3111576113</v>
      </c>
      <c r="U29" s="7">
        <f t="shared" si="3"/>
        <v>-0.67696248169761442</v>
      </c>
    </row>
    <row r="30" spans="1:21" x14ac:dyDescent="0.25">
      <c r="A30" s="8" t="s">
        <v>35</v>
      </c>
      <c r="C30" s="10">
        <v>0</v>
      </c>
      <c r="D30" s="10"/>
      <c r="E30" s="10">
        <v>461680041</v>
      </c>
      <c r="F30" s="10"/>
      <c r="G30" s="10">
        <v>0</v>
      </c>
      <c r="H30" s="10"/>
      <c r="I30" s="10">
        <f t="shared" si="0"/>
        <v>461680041</v>
      </c>
      <c r="K30" s="7">
        <f t="shared" si="1"/>
        <v>9.1260564971722157E-4</v>
      </c>
      <c r="M30" s="10">
        <v>0</v>
      </c>
      <c r="N30" s="10"/>
      <c r="O30" s="10">
        <v>636740848</v>
      </c>
      <c r="P30" s="10"/>
      <c r="Q30" s="10">
        <v>-113544124</v>
      </c>
      <c r="R30" s="10"/>
      <c r="S30" s="10">
        <f>M30+O30+Q30</f>
        <v>523196724</v>
      </c>
      <c r="U30" s="7">
        <f t="shared" si="3"/>
        <v>0.11382802150181626</v>
      </c>
    </row>
    <row r="31" spans="1:21" x14ac:dyDescent="0.25">
      <c r="A31" s="8" t="s">
        <v>139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K31" s="7">
        <f t="shared" si="1"/>
        <v>0</v>
      </c>
      <c r="M31" s="10">
        <v>0</v>
      </c>
      <c r="N31" s="10"/>
      <c r="O31" s="10">
        <v>0</v>
      </c>
      <c r="P31" s="10"/>
      <c r="Q31" s="10">
        <v>-155128741</v>
      </c>
      <c r="R31" s="10"/>
      <c r="S31" s="10">
        <f>M31+O31+Q31</f>
        <v>-155128741</v>
      </c>
      <c r="U31" s="7">
        <f t="shared" si="3"/>
        <v>-3.3750206865014093E-2</v>
      </c>
    </row>
    <row r="32" spans="1:21" x14ac:dyDescent="0.25">
      <c r="A32" s="8" t="s">
        <v>140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K32" s="7">
        <f t="shared" si="1"/>
        <v>0</v>
      </c>
      <c r="M32" s="10">
        <v>0</v>
      </c>
      <c r="N32" s="10"/>
      <c r="O32" s="10">
        <v>0</v>
      </c>
      <c r="P32" s="10"/>
      <c r="Q32" s="10">
        <v>2247040578</v>
      </c>
      <c r="R32" s="10"/>
      <c r="S32" s="10">
        <f t="shared" ref="S32:S84" si="4">M32+O32+Q32</f>
        <v>2247040578</v>
      </c>
      <c r="U32" s="7">
        <f t="shared" si="3"/>
        <v>0.48887191279133013</v>
      </c>
    </row>
    <row r="33" spans="1:21" x14ac:dyDescent="0.25">
      <c r="A33" s="8" t="s">
        <v>128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K33" s="7">
        <f t="shared" si="1"/>
        <v>0</v>
      </c>
      <c r="M33" s="10">
        <f>43788561+13952</f>
        <v>43802513</v>
      </c>
      <c r="N33" s="10"/>
      <c r="O33" s="10">
        <v>0</v>
      </c>
      <c r="P33" s="10"/>
      <c r="Q33" s="10">
        <v>694994747</v>
      </c>
      <c r="R33" s="10"/>
      <c r="S33" s="10">
        <f t="shared" si="4"/>
        <v>738797260</v>
      </c>
      <c r="U33" s="7">
        <f t="shared" si="3"/>
        <v>0.16073462722362714</v>
      </c>
    </row>
    <row r="34" spans="1:21" x14ac:dyDescent="0.25">
      <c r="A34" s="8" t="s">
        <v>141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K34" s="7">
        <f t="shared" si="1"/>
        <v>0</v>
      </c>
      <c r="M34" s="10">
        <v>0</v>
      </c>
      <c r="N34" s="10"/>
      <c r="O34" s="10">
        <v>0</v>
      </c>
      <c r="P34" s="10"/>
      <c r="Q34" s="10">
        <v>14881630</v>
      </c>
      <c r="R34" s="10"/>
      <c r="S34" s="10">
        <f t="shared" si="4"/>
        <v>14881630</v>
      </c>
      <c r="U34" s="7">
        <f t="shared" si="3"/>
        <v>3.2376856006882679E-3</v>
      </c>
    </row>
    <row r="35" spans="1:21" x14ac:dyDescent="0.25">
      <c r="A35" s="8" t="s">
        <v>142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K35" s="7">
        <f t="shared" si="1"/>
        <v>0</v>
      </c>
      <c r="M35" s="10">
        <v>0</v>
      </c>
      <c r="N35" s="10"/>
      <c r="O35" s="10">
        <v>0</v>
      </c>
      <c r="P35" s="10"/>
      <c r="Q35" s="10">
        <v>5959334733</v>
      </c>
      <c r="R35" s="10"/>
      <c r="S35" s="10">
        <f t="shared" si="4"/>
        <v>5959334733</v>
      </c>
      <c r="U35" s="7">
        <f t="shared" si="3"/>
        <v>1.2965281528109194</v>
      </c>
    </row>
    <row r="36" spans="1:21" x14ac:dyDescent="0.25">
      <c r="A36" s="8" t="s">
        <v>143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K36" s="7">
        <f t="shared" si="1"/>
        <v>0</v>
      </c>
      <c r="M36" s="10">
        <v>0</v>
      </c>
      <c r="N36" s="10"/>
      <c r="O36" s="10">
        <v>0</v>
      </c>
      <c r="P36" s="10"/>
      <c r="Q36" s="10">
        <v>986937585</v>
      </c>
      <c r="R36" s="10"/>
      <c r="S36" s="10">
        <f t="shared" si="4"/>
        <v>986937585</v>
      </c>
      <c r="U36" s="7">
        <f t="shared" si="3"/>
        <v>0.21472067291906555</v>
      </c>
    </row>
    <row r="37" spans="1:21" x14ac:dyDescent="0.25">
      <c r="A37" s="8" t="s">
        <v>144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K37" s="7">
        <f t="shared" si="1"/>
        <v>0</v>
      </c>
      <c r="M37" s="10">
        <v>0</v>
      </c>
      <c r="N37" s="10"/>
      <c r="O37" s="10">
        <v>0</v>
      </c>
      <c r="P37" s="10"/>
      <c r="Q37" s="10">
        <v>-6565003059</v>
      </c>
      <c r="R37" s="10"/>
      <c r="S37" s="10">
        <f t="shared" si="4"/>
        <v>-6565003059</v>
      </c>
      <c r="U37" s="7">
        <f t="shared" si="3"/>
        <v>-1.4282989076195773</v>
      </c>
    </row>
    <row r="38" spans="1:21" x14ac:dyDescent="0.25">
      <c r="A38" s="8" t="s">
        <v>21</v>
      </c>
      <c r="C38" s="10">
        <v>0</v>
      </c>
      <c r="D38" s="10"/>
      <c r="E38" s="10">
        <v>23530207253</v>
      </c>
      <c r="F38" s="10"/>
      <c r="G38" s="10">
        <v>0</v>
      </c>
      <c r="H38" s="10"/>
      <c r="I38" s="10">
        <f t="shared" si="0"/>
        <v>23530207253</v>
      </c>
      <c r="K38" s="7">
        <f t="shared" si="1"/>
        <v>4.6512298932378897E-2</v>
      </c>
      <c r="M38" s="10">
        <v>2735790131</v>
      </c>
      <c r="N38" s="10"/>
      <c r="O38" s="10">
        <v>23655604799</v>
      </c>
      <c r="P38" s="10"/>
      <c r="Q38" s="10">
        <v>-7786362200</v>
      </c>
      <c r="R38" s="10"/>
      <c r="S38" s="10">
        <f t="shared" si="4"/>
        <v>18605032730</v>
      </c>
      <c r="U38" s="7">
        <f t="shared" si="3"/>
        <v>4.0477586507832095</v>
      </c>
    </row>
    <row r="39" spans="1:21" x14ac:dyDescent="0.25">
      <c r="A39" s="8" t="s">
        <v>145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K39" s="7">
        <f t="shared" si="1"/>
        <v>0</v>
      </c>
      <c r="M39" s="10">
        <v>0</v>
      </c>
      <c r="N39" s="10"/>
      <c r="O39" s="10">
        <v>0</v>
      </c>
      <c r="P39" s="10"/>
      <c r="Q39" s="10">
        <v>-2009468341</v>
      </c>
      <c r="R39" s="10"/>
      <c r="S39" s="10">
        <f t="shared" si="4"/>
        <v>-2009468341</v>
      </c>
      <c r="U39" s="7">
        <f t="shared" si="3"/>
        <v>-0.4371850874329386</v>
      </c>
    </row>
    <row r="40" spans="1:21" x14ac:dyDescent="0.25">
      <c r="A40" s="8" t="s">
        <v>56</v>
      </c>
      <c r="C40" s="10">
        <v>0</v>
      </c>
      <c r="D40" s="10"/>
      <c r="E40" s="10">
        <v>-12037290</v>
      </c>
      <c r="F40" s="10"/>
      <c r="G40" s="10">
        <v>0</v>
      </c>
      <c r="H40" s="10"/>
      <c r="I40" s="10">
        <f t="shared" si="0"/>
        <v>-12037290</v>
      </c>
      <c r="K40" s="7">
        <f t="shared" si="1"/>
        <v>-2.3794181869960054E-5</v>
      </c>
      <c r="M40" s="10">
        <v>0</v>
      </c>
      <c r="N40" s="10"/>
      <c r="O40" s="10">
        <v>-12037290</v>
      </c>
      <c r="P40" s="10"/>
      <c r="Q40" s="10">
        <v>-17556466932</v>
      </c>
      <c r="R40" s="10"/>
      <c r="S40" s="10">
        <f t="shared" si="4"/>
        <v>-17568504222</v>
      </c>
      <c r="U40" s="7">
        <f t="shared" si="3"/>
        <v>-3.8222488494338616</v>
      </c>
    </row>
    <row r="41" spans="1:21" x14ac:dyDescent="0.25">
      <c r="A41" s="8" t="s">
        <v>41</v>
      </c>
      <c r="C41" s="10">
        <v>0</v>
      </c>
      <c r="D41" s="10"/>
      <c r="E41" s="10">
        <v>23287716389</v>
      </c>
      <c r="F41" s="10"/>
      <c r="G41" s="10">
        <v>0</v>
      </c>
      <c r="H41" s="10"/>
      <c r="I41" s="10">
        <f t="shared" si="0"/>
        <v>23287716389</v>
      </c>
      <c r="K41" s="7">
        <f t="shared" si="1"/>
        <v>4.6032965816717501E-2</v>
      </c>
      <c r="M41" s="10">
        <v>0</v>
      </c>
      <c r="N41" s="10"/>
      <c r="O41" s="10">
        <v>5044520147</v>
      </c>
      <c r="P41" s="10"/>
      <c r="Q41" s="10">
        <v>-7092672785</v>
      </c>
      <c r="R41" s="10"/>
      <c r="S41" s="10">
        <f t="shared" si="4"/>
        <v>-2048152638</v>
      </c>
      <c r="U41" s="7">
        <f t="shared" si="3"/>
        <v>-0.44560134233039594</v>
      </c>
    </row>
    <row r="42" spans="1:21" x14ac:dyDescent="0.25">
      <c r="A42" s="8" t="s">
        <v>146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K42" s="7">
        <f t="shared" si="1"/>
        <v>0</v>
      </c>
      <c r="M42" s="10">
        <v>0</v>
      </c>
      <c r="N42" s="10"/>
      <c r="O42" s="10">
        <v>0</v>
      </c>
      <c r="P42" s="10"/>
      <c r="Q42" s="10">
        <v>105530770</v>
      </c>
      <c r="R42" s="10"/>
      <c r="S42" s="10">
        <f t="shared" si="4"/>
        <v>105530770</v>
      </c>
      <c r="U42" s="7">
        <f t="shared" si="3"/>
        <v>2.2959545053770684E-2</v>
      </c>
    </row>
    <row r="43" spans="1:21" x14ac:dyDescent="0.25">
      <c r="A43" s="8" t="s">
        <v>147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K43" s="7">
        <f t="shared" si="1"/>
        <v>0</v>
      </c>
      <c r="M43" s="10">
        <v>0</v>
      </c>
      <c r="N43" s="10"/>
      <c r="O43" s="10">
        <v>0</v>
      </c>
      <c r="P43" s="10"/>
      <c r="Q43" s="10">
        <v>-6272399486</v>
      </c>
      <c r="R43" s="10"/>
      <c r="S43" s="10">
        <f t="shared" si="4"/>
        <v>-6272399486</v>
      </c>
      <c r="U43" s="7">
        <f t="shared" si="3"/>
        <v>-1.3646393236215852</v>
      </c>
    </row>
    <row r="44" spans="1:21" x14ac:dyDescent="0.25">
      <c r="A44" s="8" t="s">
        <v>46</v>
      </c>
      <c r="C44" s="10">
        <v>0</v>
      </c>
      <c r="D44" s="10"/>
      <c r="E44" s="10">
        <v>24493124760</v>
      </c>
      <c r="F44" s="10"/>
      <c r="G44" s="10">
        <v>0</v>
      </c>
      <c r="H44" s="10"/>
      <c r="I44" s="10">
        <f t="shared" si="0"/>
        <v>24493124760</v>
      </c>
      <c r="K44" s="7">
        <f t="shared" si="1"/>
        <v>4.8415703626236616E-2</v>
      </c>
      <c r="M44" s="10">
        <v>9375000000</v>
      </c>
      <c r="N44" s="10"/>
      <c r="O44" s="10">
        <v>36463863674</v>
      </c>
      <c r="P44" s="10"/>
      <c r="Q44" s="10">
        <v>-11245036009</v>
      </c>
      <c r="R44" s="10"/>
      <c r="S44" s="10">
        <f t="shared" si="4"/>
        <v>34593827665</v>
      </c>
      <c r="U44" s="7">
        <f t="shared" si="3"/>
        <v>7.5263218950922672</v>
      </c>
    </row>
    <row r="45" spans="1:21" x14ac:dyDescent="0.25">
      <c r="A45" s="8" t="s">
        <v>59</v>
      </c>
      <c r="C45" s="10">
        <v>0</v>
      </c>
      <c r="D45" s="10"/>
      <c r="E45" s="10">
        <v>753808934</v>
      </c>
      <c r="F45" s="10"/>
      <c r="G45" s="10">
        <v>0</v>
      </c>
      <c r="H45" s="10"/>
      <c r="I45" s="10">
        <f t="shared" si="0"/>
        <v>753808934</v>
      </c>
      <c r="K45" s="7">
        <f t="shared" si="1"/>
        <v>1.4900585489588368E-3</v>
      </c>
      <c r="M45" s="10">
        <v>0</v>
      </c>
      <c r="N45" s="10"/>
      <c r="O45" s="10">
        <v>753808934</v>
      </c>
      <c r="P45" s="10"/>
      <c r="Q45" s="10">
        <v>2059076760</v>
      </c>
      <c r="R45" s="10"/>
      <c r="S45" s="10">
        <f t="shared" si="4"/>
        <v>2812885694</v>
      </c>
      <c r="U45" s="7">
        <f t="shared" si="3"/>
        <v>0.61197862786844082</v>
      </c>
    </row>
    <row r="46" spans="1:21" x14ac:dyDescent="0.25">
      <c r="A46" s="8" t="s">
        <v>60</v>
      </c>
      <c r="C46" s="10">
        <v>7858406375</v>
      </c>
      <c r="D46" s="10"/>
      <c r="E46" s="10">
        <v>1390702947</v>
      </c>
      <c r="F46" s="10"/>
      <c r="G46" s="10">
        <v>0</v>
      </c>
      <c r="H46" s="10"/>
      <c r="I46" s="10">
        <f t="shared" si="0"/>
        <v>9249109322</v>
      </c>
      <c r="K46" s="7">
        <f t="shared" si="1"/>
        <v>1.8282768741370435E-2</v>
      </c>
      <c r="M46" s="10">
        <v>7858406375</v>
      </c>
      <c r="N46" s="10"/>
      <c r="O46" s="10">
        <v>1390702947</v>
      </c>
      <c r="P46" s="10"/>
      <c r="Q46" s="10">
        <v>-1793901479</v>
      </c>
      <c r="R46" s="10"/>
      <c r="S46" s="10">
        <f t="shared" si="4"/>
        <v>7455207843</v>
      </c>
      <c r="U46" s="7">
        <f t="shared" si="3"/>
        <v>1.6219741441911497</v>
      </c>
    </row>
    <row r="47" spans="1:21" x14ac:dyDescent="0.25">
      <c r="A47" s="8" t="s">
        <v>148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K47" s="7">
        <f t="shared" si="1"/>
        <v>0</v>
      </c>
      <c r="M47" s="10">
        <v>0</v>
      </c>
      <c r="N47" s="10"/>
      <c r="O47" s="10">
        <v>0</v>
      </c>
      <c r="P47" s="10"/>
      <c r="Q47" s="10">
        <v>-35838856586</v>
      </c>
      <c r="R47" s="10"/>
      <c r="S47" s="10">
        <f t="shared" si="4"/>
        <v>-35838856586</v>
      </c>
      <c r="U47" s="7">
        <f t="shared" si="3"/>
        <v>-7.7971935811886262</v>
      </c>
    </row>
    <row r="48" spans="1:21" x14ac:dyDescent="0.25">
      <c r="A48" s="8" t="s">
        <v>149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K48" s="7">
        <f t="shared" si="1"/>
        <v>0</v>
      </c>
      <c r="M48" s="10">
        <v>0</v>
      </c>
      <c r="N48" s="10"/>
      <c r="O48" s="10">
        <v>0</v>
      </c>
      <c r="P48" s="10"/>
      <c r="Q48" s="10">
        <v>-521062873</v>
      </c>
      <c r="R48" s="10"/>
      <c r="S48" s="10">
        <f t="shared" si="4"/>
        <v>-521062873</v>
      </c>
      <c r="U48" s="7">
        <f t="shared" si="3"/>
        <v>-0.11336377540399536</v>
      </c>
    </row>
    <row r="49" spans="1:21" x14ac:dyDescent="0.25">
      <c r="A49" s="8" t="s">
        <v>33</v>
      </c>
      <c r="C49" s="10">
        <v>1241021551</v>
      </c>
      <c r="D49" s="10"/>
      <c r="E49" s="10">
        <v>1005099601</v>
      </c>
      <c r="F49" s="10"/>
      <c r="G49" s="10">
        <v>0</v>
      </c>
      <c r="H49" s="10"/>
      <c r="I49" s="10">
        <f t="shared" si="0"/>
        <v>2246121152</v>
      </c>
      <c r="K49" s="7">
        <f t="shared" si="1"/>
        <v>4.4399208785907947E-3</v>
      </c>
      <c r="M49" s="10">
        <v>1241021551</v>
      </c>
      <c r="N49" s="10"/>
      <c r="O49" s="10">
        <v>-693172129</v>
      </c>
      <c r="P49" s="10"/>
      <c r="Q49" s="10">
        <v>-32692147610</v>
      </c>
      <c r="R49" s="10"/>
      <c r="S49" s="10">
        <f t="shared" si="4"/>
        <v>-32144298188</v>
      </c>
      <c r="U49" s="7">
        <f t="shared" si="3"/>
        <v>-6.9933959779619288</v>
      </c>
    </row>
    <row r="50" spans="1:21" x14ac:dyDescent="0.25">
      <c r="A50" s="8" t="s">
        <v>150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K50" s="7">
        <f t="shared" si="1"/>
        <v>0</v>
      </c>
      <c r="M50" s="10">
        <v>0</v>
      </c>
      <c r="N50" s="10"/>
      <c r="O50" s="10">
        <v>0</v>
      </c>
      <c r="P50" s="10"/>
      <c r="Q50" s="10">
        <v>1450097925</v>
      </c>
      <c r="R50" s="10"/>
      <c r="S50" s="10">
        <f t="shared" si="4"/>
        <v>1450097925</v>
      </c>
      <c r="U50" s="7">
        <f t="shared" si="3"/>
        <v>0.31548702469826462</v>
      </c>
    </row>
    <row r="51" spans="1:21" x14ac:dyDescent="0.25">
      <c r="A51" s="8" t="s">
        <v>151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K51" s="7">
        <f t="shared" si="1"/>
        <v>0</v>
      </c>
      <c r="M51" s="10">
        <v>0</v>
      </c>
      <c r="N51" s="10"/>
      <c r="O51" s="10">
        <v>0</v>
      </c>
      <c r="P51" s="10"/>
      <c r="Q51" s="10">
        <v>-1377482942</v>
      </c>
      <c r="R51" s="10"/>
      <c r="S51" s="10">
        <f t="shared" si="4"/>
        <v>-1377482942</v>
      </c>
      <c r="U51" s="7">
        <f t="shared" si="3"/>
        <v>-0.29968872270760072</v>
      </c>
    </row>
    <row r="52" spans="1:21" x14ac:dyDescent="0.25">
      <c r="A52" s="8" t="s">
        <v>152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K52" s="7">
        <f t="shared" si="1"/>
        <v>0</v>
      </c>
      <c r="M52" s="10">
        <v>0</v>
      </c>
      <c r="N52" s="10"/>
      <c r="O52" s="10">
        <v>0</v>
      </c>
      <c r="P52" s="10"/>
      <c r="Q52" s="10">
        <v>-25590608605</v>
      </c>
      <c r="R52" s="10"/>
      <c r="S52" s="10">
        <f t="shared" si="4"/>
        <v>-25590608605</v>
      </c>
      <c r="U52" s="7">
        <f t="shared" si="3"/>
        <v>-5.5675584592049239</v>
      </c>
    </row>
    <row r="53" spans="1:21" x14ac:dyDescent="0.25">
      <c r="A53" s="8" t="s">
        <v>153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K53" s="7">
        <f t="shared" si="1"/>
        <v>0</v>
      </c>
      <c r="M53" s="10">
        <v>0</v>
      </c>
      <c r="N53" s="10"/>
      <c r="O53" s="10">
        <v>0</v>
      </c>
      <c r="P53" s="10"/>
      <c r="Q53" s="10">
        <v>-699617557</v>
      </c>
      <c r="R53" s="10"/>
      <c r="S53" s="10">
        <f t="shared" si="4"/>
        <v>-699617557</v>
      </c>
      <c r="U53" s="7">
        <f t="shared" si="3"/>
        <v>-0.15221059052587677</v>
      </c>
    </row>
    <row r="54" spans="1:21" x14ac:dyDescent="0.25">
      <c r="A54" s="8" t="s">
        <v>154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K54" s="7">
        <f t="shared" si="1"/>
        <v>0</v>
      </c>
      <c r="M54" s="10">
        <v>0</v>
      </c>
      <c r="N54" s="10"/>
      <c r="O54" s="10">
        <v>0</v>
      </c>
      <c r="P54" s="10"/>
      <c r="Q54" s="10">
        <v>-389036414</v>
      </c>
      <c r="R54" s="10"/>
      <c r="S54" s="10">
        <f t="shared" si="4"/>
        <v>-389036414</v>
      </c>
      <c r="U54" s="7">
        <f t="shared" si="3"/>
        <v>-8.4639760278356582E-2</v>
      </c>
    </row>
    <row r="55" spans="1:21" x14ac:dyDescent="0.25">
      <c r="A55" s="8" t="s">
        <v>34</v>
      </c>
      <c r="C55" s="10">
        <v>0</v>
      </c>
      <c r="D55" s="10"/>
      <c r="E55" s="10">
        <v>14609552850</v>
      </c>
      <c r="F55" s="10"/>
      <c r="G55" s="10">
        <v>0</v>
      </c>
      <c r="H55" s="10"/>
      <c r="I55" s="10">
        <f t="shared" si="0"/>
        <v>14609552850</v>
      </c>
      <c r="K55" s="7">
        <f t="shared" si="1"/>
        <v>2.8878788959283464E-2</v>
      </c>
      <c r="M55" s="10">
        <v>6883134130</v>
      </c>
      <c r="N55" s="10"/>
      <c r="O55" s="10">
        <v>-2187904049</v>
      </c>
      <c r="P55" s="10"/>
      <c r="Q55" s="10">
        <v>-1244550576</v>
      </c>
      <c r="R55" s="10"/>
      <c r="S55" s="10">
        <f t="shared" si="4"/>
        <v>3450679505</v>
      </c>
      <c r="U55" s="7">
        <f t="shared" si="3"/>
        <v>0.75073868560961532</v>
      </c>
    </row>
    <row r="56" spans="1:21" x14ac:dyDescent="0.25">
      <c r="A56" s="8" t="s">
        <v>155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K56" s="7">
        <f t="shared" si="1"/>
        <v>0</v>
      </c>
      <c r="M56" s="10">
        <v>0</v>
      </c>
      <c r="N56" s="10"/>
      <c r="O56" s="10">
        <v>0</v>
      </c>
      <c r="P56" s="10"/>
      <c r="Q56" s="10">
        <v>-11267072188</v>
      </c>
      <c r="R56" s="10"/>
      <c r="S56" s="10">
        <f t="shared" si="4"/>
        <v>-11267072188</v>
      </c>
      <c r="U56" s="7">
        <f t="shared" si="3"/>
        <v>-2.4512931301882155</v>
      </c>
    </row>
    <row r="57" spans="1:21" x14ac:dyDescent="0.25">
      <c r="A57" s="8" t="s">
        <v>16</v>
      </c>
      <c r="C57" s="10">
        <v>0</v>
      </c>
      <c r="D57" s="10"/>
      <c r="E57" s="10">
        <v>3750867812</v>
      </c>
      <c r="F57" s="10"/>
      <c r="G57" s="10">
        <v>0</v>
      </c>
      <c r="H57" s="10"/>
      <c r="I57" s="10">
        <f t="shared" si="0"/>
        <v>3750867812</v>
      </c>
      <c r="K57" s="7">
        <f t="shared" si="1"/>
        <v>7.4143624427846413E-3</v>
      </c>
      <c r="M57" s="10">
        <v>763939541</v>
      </c>
      <c r="N57" s="10"/>
      <c r="O57" s="10">
        <v>-9857543986</v>
      </c>
      <c r="P57" s="10"/>
      <c r="Q57" s="10">
        <v>-13083685484</v>
      </c>
      <c r="R57" s="10"/>
      <c r="S57" s="10">
        <f t="shared" si="4"/>
        <v>-22177289929</v>
      </c>
      <c r="U57" s="7">
        <f t="shared" si="3"/>
        <v>-4.8249480913994125</v>
      </c>
    </row>
    <row r="58" spans="1:21" x14ac:dyDescent="0.25">
      <c r="A58" s="8" t="s">
        <v>156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K58" s="7">
        <f t="shared" si="1"/>
        <v>0</v>
      </c>
      <c r="M58" s="10">
        <v>0</v>
      </c>
      <c r="N58" s="10"/>
      <c r="O58" s="10">
        <v>0</v>
      </c>
      <c r="P58" s="10"/>
      <c r="Q58" s="10">
        <v>10760015162</v>
      </c>
      <c r="R58" s="10"/>
      <c r="S58" s="10">
        <f t="shared" si="4"/>
        <v>10760015162</v>
      </c>
      <c r="U58" s="7">
        <f t="shared" si="3"/>
        <v>2.3409765027886622</v>
      </c>
    </row>
    <row r="59" spans="1:21" x14ac:dyDescent="0.25">
      <c r="A59" s="8" t="s">
        <v>157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K59" s="7">
        <f t="shared" si="1"/>
        <v>0</v>
      </c>
      <c r="M59" s="10">
        <v>0</v>
      </c>
      <c r="N59" s="10"/>
      <c r="O59" s="10">
        <v>0</v>
      </c>
      <c r="P59" s="10"/>
      <c r="Q59" s="10">
        <v>-2677443501</v>
      </c>
      <c r="R59" s="10"/>
      <c r="S59" s="10">
        <f t="shared" si="4"/>
        <v>-2677443501</v>
      </c>
      <c r="U59" s="7">
        <f t="shared" si="3"/>
        <v>-0.58251147689091065</v>
      </c>
    </row>
    <row r="60" spans="1:21" x14ac:dyDescent="0.25">
      <c r="A60" s="8" t="s">
        <v>158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K60" s="7">
        <f t="shared" si="1"/>
        <v>0</v>
      </c>
      <c r="M60" s="10">
        <v>0</v>
      </c>
      <c r="N60" s="10"/>
      <c r="O60" s="10">
        <v>0</v>
      </c>
      <c r="P60" s="10"/>
      <c r="Q60" s="10">
        <v>-4245803677</v>
      </c>
      <c r="R60" s="10"/>
      <c r="S60" s="10">
        <f t="shared" si="4"/>
        <v>-4245803677</v>
      </c>
      <c r="U60" s="7">
        <f t="shared" si="3"/>
        <v>-0.92372794031112193</v>
      </c>
    </row>
    <row r="61" spans="1:21" x14ac:dyDescent="0.25">
      <c r="A61" s="8" t="s">
        <v>23</v>
      </c>
      <c r="C61" s="10">
        <v>0</v>
      </c>
      <c r="D61" s="10"/>
      <c r="E61" s="10">
        <v>3682977278</v>
      </c>
      <c r="F61" s="10"/>
      <c r="G61" s="10">
        <v>0</v>
      </c>
      <c r="H61" s="10"/>
      <c r="I61" s="10">
        <f t="shared" si="0"/>
        <v>3682977278</v>
      </c>
      <c r="K61" s="7">
        <f t="shared" si="1"/>
        <v>7.2801628253255039E-3</v>
      </c>
      <c r="M61" s="10">
        <v>0</v>
      </c>
      <c r="N61" s="10"/>
      <c r="O61" s="10">
        <v>2345986498</v>
      </c>
      <c r="P61" s="10"/>
      <c r="Q61" s="10">
        <v>-12922042218</v>
      </c>
      <c r="R61" s="10"/>
      <c r="S61" s="10">
        <f t="shared" si="4"/>
        <v>-10576055720</v>
      </c>
      <c r="U61" s="7">
        <f t="shared" si="3"/>
        <v>-2.3009538146507333</v>
      </c>
    </row>
    <row r="62" spans="1:21" x14ac:dyDescent="0.25">
      <c r="A62" s="8" t="s">
        <v>159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K62" s="7">
        <f t="shared" si="1"/>
        <v>0</v>
      </c>
      <c r="M62" s="10">
        <v>0</v>
      </c>
      <c r="N62" s="10"/>
      <c r="O62" s="10">
        <v>0</v>
      </c>
      <c r="P62" s="10"/>
      <c r="Q62" s="10">
        <v>198679116</v>
      </c>
      <c r="R62" s="10"/>
      <c r="S62" s="10">
        <f t="shared" si="4"/>
        <v>198679116</v>
      </c>
      <c r="U62" s="7">
        <f t="shared" si="3"/>
        <v>4.3225138175769319E-2</v>
      </c>
    </row>
    <row r="63" spans="1:21" x14ac:dyDescent="0.25">
      <c r="A63" s="8" t="s">
        <v>37</v>
      </c>
      <c r="C63" s="10">
        <v>0</v>
      </c>
      <c r="D63" s="10"/>
      <c r="E63" s="10">
        <v>20517192000</v>
      </c>
      <c r="F63" s="10"/>
      <c r="G63" s="10">
        <v>0</v>
      </c>
      <c r="H63" s="10"/>
      <c r="I63" s="10">
        <f t="shared" si="0"/>
        <v>20517192000</v>
      </c>
      <c r="K63" s="7">
        <f t="shared" si="1"/>
        <v>4.0556453978336439E-2</v>
      </c>
      <c r="M63" s="10">
        <v>11496062992</v>
      </c>
      <c r="N63" s="10"/>
      <c r="O63" s="10">
        <v>23383374866</v>
      </c>
      <c r="P63" s="10"/>
      <c r="Q63" s="10">
        <v>0</v>
      </c>
      <c r="R63" s="10"/>
      <c r="S63" s="10">
        <f t="shared" si="4"/>
        <v>34879437858</v>
      </c>
      <c r="U63" s="7">
        <f t="shared" si="3"/>
        <v>7.5884599813963813</v>
      </c>
    </row>
    <row r="64" spans="1:21" x14ac:dyDescent="0.25">
      <c r="A64" s="8" t="s">
        <v>36</v>
      </c>
      <c r="C64" s="10">
        <v>0</v>
      </c>
      <c r="D64" s="10"/>
      <c r="E64" s="10">
        <v>43000363128</v>
      </c>
      <c r="F64" s="10"/>
      <c r="G64" s="10">
        <v>0</v>
      </c>
      <c r="H64" s="10"/>
      <c r="I64" s="10">
        <f t="shared" si="0"/>
        <v>43000363128</v>
      </c>
      <c r="K64" s="7">
        <f t="shared" si="1"/>
        <v>8.499907045040507E-2</v>
      </c>
      <c r="M64" s="10">
        <v>2256197790</v>
      </c>
      <c r="N64" s="10"/>
      <c r="O64" s="10">
        <v>-39621444471</v>
      </c>
      <c r="P64" s="10"/>
      <c r="Q64" s="10">
        <v>0</v>
      </c>
      <c r="R64" s="10"/>
      <c r="S64" s="10">
        <f t="shared" si="4"/>
        <v>-37365246681</v>
      </c>
      <c r="U64" s="7">
        <f t="shared" si="3"/>
        <v>-8.1292789261148677</v>
      </c>
    </row>
    <row r="65" spans="1:21" x14ac:dyDescent="0.25">
      <c r="A65" s="8" t="s">
        <v>38</v>
      </c>
      <c r="C65" s="10">
        <v>0</v>
      </c>
      <c r="D65" s="10"/>
      <c r="E65" s="10">
        <v>27231549154</v>
      </c>
      <c r="F65" s="10"/>
      <c r="G65" s="10">
        <v>0</v>
      </c>
      <c r="H65" s="10"/>
      <c r="I65" s="10">
        <f t="shared" si="0"/>
        <v>27231549154</v>
      </c>
      <c r="K65" s="7">
        <f t="shared" si="1"/>
        <v>5.3828763215892687E-2</v>
      </c>
      <c r="M65" s="10">
        <v>6640000000</v>
      </c>
      <c r="N65" s="10"/>
      <c r="O65" s="10">
        <v>26901524554</v>
      </c>
      <c r="P65" s="10"/>
      <c r="Q65" s="10">
        <v>0</v>
      </c>
      <c r="R65" s="10"/>
      <c r="S65" s="10">
        <f t="shared" si="4"/>
        <v>33541524554</v>
      </c>
      <c r="U65" s="7">
        <f t="shared" si="3"/>
        <v>7.2973801306454851</v>
      </c>
    </row>
    <row r="66" spans="1:21" x14ac:dyDescent="0.25">
      <c r="A66" s="8" t="s">
        <v>45</v>
      </c>
      <c r="C66" s="10">
        <v>0</v>
      </c>
      <c r="D66" s="10"/>
      <c r="E66" s="10">
        <v>6395715363</v>
      </c>
      <c r="F66" s="10"/>
      <c r="G66" s="10">
        <v>0</v>
      </c>
      <c r="H66" s="10"/>
      <c r="I66" s="10">
        <f t="shared" si="0"/>
        <v>6395715363</v>
      </c>
      <c r="K66" s="7">
        <f t="shared" si="1"/>
        <v>1.2642448137057394E-2</v>
      </c>
      <c r="M66" s="10">
        <v>1117007788</v>
      </c>
      <c r="N66" s="10"/>
      <c r="O66" s="10">
        <v>-19203535535</v>
      </c>
      <c r="P66" s="10"/>
      <c r="Q66" s="10">
        <v>0</v>
      </c>
      <c r="R66" s="10"/>
      <c r="S66" s="10">
        <f t="shared" si="4"/>
        <v>-18086527747</v>
      </c>
      <c r="U66" s="7">
        <f t="shared" si="3"/>
        <v>-3.9349513764897202</v>
      </c>
    </row>
    <row r="67" spans="1:21" x14ac:dyDescent="0.25">
      <c r="A67" s="8" t="s">
        <v>15</v>
      </c>
      <c r="C67" s="10">
        <v>766119792</v>
      </c>
      <c r="D67" s="10"/>
      <c r="E67" s="10">
        <v>-1615331250</v>
      </c>
      <c r="F67" s="10"/>
      <c r="G67" s="10">
        <v>0</v>
      </c>
      <c r="H67" s="10"/>
      <c r="I67" s="10">
        <f t="shared" si="0"/>
        <v>-849211458</v>
      </c>
      <c r="K67" s="7">
        <f t="shared" si="1"/>
        <v>-1.6786412787019292E-3</v>
      </c>
      <c r="M67" s="10">
        <v>766119792</v>
      </c>
      <c r="N67" s="10"/>
      <c r="O67" s="10">
        <v>-21288233880</v>
      </c>
      <c r="P67" s="10"/>
      <c r="Q67" s="10">
        <v>0</v>
      </c>
      <c r="R67" s="10"/>
      <c r="S67" s="10">
        <f t="shared" si="4"/>
        <v>-20522114088</v>
      </c>
      <c r="U67" s="7">
        <f t="shared" si="3"/>
        <v>-4.4648437891816579</v>
      </c>
    </row>
    <row r="68" spans="1:21" x14ac:dyDescent="0.25">
      <c r="A68" s="8" t="s">
        <v>26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K68" s="7">
        <f t="shared" si="1"/>
        <v>0</v>
      </c>
      <c r="M68" s="10">
        <v>80592787</v>
      </c>
      <c r="N68" s="10"/>
      <c r="O68" s="10">
        <f>-1438763747-9</f>
        <v>-1438763756</v>
      </c>
      <c r="P68" s="10"/>
      <c r="Q68" s="10">
        <v>0</v>
      </c>
      <c r="R68" s="10"/>
      <c r="S68" s="10">
        <f t="shared" si="4"/>
        <v>-1358170969</v>
      </c>
      <c r="U68" s="7">
        <f t="shared" si="3"/>
        <v>-0.29548716031806538</v>
      </c>
    </row>
    <row r="69" spans="1:21" x14ac:dyDescent="0.25">
      <c r="A69" s="8" t="s">
        <v>30</v>
      </c>
      <c r="C69" s="10">
        <v>0</v>
      </c>
      <c r="D69" s="10"/>
      <c r="E69" s="10">
        <v>-117339420</v>
      </c>
      <c r="F69" s="10"/>
      <c r="G69" s="10">
        <v>0</v>
      </c>
      <c r="H69" s="10"/>
      <c r="I69" s="10">
        <f t="shared" si="0"/>
        <v>-117339420</v>
      </c>
      <c r="K69" s="7">
        <f t="shared" si="1"/>
        <v>-2.3194552095991941E-4</v>
      </c>
      <c r="M69" s="10">
        <v>1629793715</v>
      </c>
      <c r="N69" s="10"/>
      <c r="O69" s="10">
        <v>99744413</v>
      </c>
      <c r="P69" s="10"/>
      <c r="Q69" s="10">
        <v>0</v>
      </c>
      <c r="R69" s="10"/>
      <c r="S69" s="10">
        <f t="shared" si="4"/>
        <v>1729538128</v>
      </c>
      <c r="U69" s="7">
        <f t="shared" si="3"/>
        <v>0.37628275214925666</v>
      </c>
    </row>
    <row r="70" spans="1:21" x14ac:dyDescent="0.25">
      <c r="A70" s="8" t="s">
        <v>31</v>
      </c>
      <c r="C70" s="10">
        <v>0</v>
      </c>
      <c r="D70" s="10"/>
      <c r="E70" s="10">
        <v>2667432450</v>
      </c>
      <c r="F70" s="10"/>
      <c r="G70" s="10">
        <v>0</v>
      </c>
      <c r="H70" s="10"/>
      <c r="I70" s="10">
        <f t="shared" si="0"/>
        <v>2667432450</v>
      </c>
      <c r="K70" s="7">
        <f t="shared" si="1"/>
        <v>5.2727293968271201E-3</v>
      </c>
      <c r="M70" s="10">
        <v>256392000</v>
      </c>
      <c r="N70" s="10"/>
      <c r="O70" s="10">
        <v>2453828141</v>
      </c>
      <c r="P70" s="10"/>
      <c r="Q70" s="10">
        <v>0</v>
      </c>
      <c r="R70" s="10"/>
      <c r="S70" s="10">
        <f t="shared" si="4"/>
        <v>2710220141</v>
      </c>
      <c r="U70" s="7">
        <f t="shared" si="3"/>
        <v>0.58964244677572464</v>
      </c>
    </row>
    <row r="71" spans="1:21" x14ac:dyDescent="0.25">
      <c r="A71" s="8" t="s">
        <v>61</v>
      </c>
      <c r="C71" s="10">
        <v>0</v>
      </c>
      <c r="D71" s="10"/>
      <c r="E71" s="10">
        <v>3504984950</v>
      </c>
      <c r="F71" s="10"/>
      <c r="G71" s="10">
        <v>0</v>
      </c>
      <c r="H71" s="10"/>
      <c r="I71" s="10">
        <f t="shared" si="0"/>
        <v>3504984950</v>
      </c>
      <c r="K71" s="7">
        <f t="shared" si="1"/>
        <v>6.9283243447464376E-3</v>
      </c>
      <c r="M71" s="10">
        <v>0</v>
      </c>
      <c r="N71" s="10"/>
      <c r="O71" s="10">
        <v>3504984950</v>
      </c>
      <c r="P71" s="10"/>
      <c r="Q71" s="10">
        <v>0</v>
      </c>
      <c r="R71" s="10"/>
      <c r="S71" s="10">
        <f t="shared" si="4"/>
        <v>3504984950</v>
      </c>
      <c r="U71" s="7">
        <f t="shared" si="3"/>
        <v>0.76255351754102796</v>
      </c>
    </row>
    <row r="72" spans="1:21" x14ac:dyDescent="0.25">
      <c r="A72" s="8" t="s">
        <v>24</v>
      </c>
      <c r="C72" s="10">
        <v>0</v>
      </c>
      <c r="D72" s="10"/>
      <c r="E72" s="10">
        <v>1020948079</v>
      </c>
      <c r="F72" s="10"/>
      <c r="G72" s="10">
        <v>0</v>
      </c>
      <c r="H72" s="10"/>
      <c r="I72" s="10">
        <f t="shared" si="0"/>
        <v>1020948079</v>
      </c>
      <c r="K72" s="7">
        <f t="shared" si="1"/>
        <v>2.0181140664977206E-3</v>
      </c>
      <c r="M72" s="10">
        <v>0</v>
      </c>
      <c r="N72" s="10"/>
      <c r="O72" s="10">
        <v>1354411876</v>
      </c>
      <c r="P72" s="10"/>
      <c r="Q72" s="10">
        <v>0</v>
      </c>
      <c r="R72" s="10"/>
      <c r="S72" s="10">
        <f t="shared" si="4"/>
        <v>1354411876</v>
      </c>
      <c r="U72" s="7">
        <f t="shared" si="3"/>
        <v>0.29466932240126809</v>
      </c>
    </row>
    <row r="73" spans="1:21" x14ac:dyDescent="0.25">
      <c r="A73" s="8" t="s">
        <v>53</v>
      </c>
      <c r="C73" s="10">
        <v>0</v>
      </c>
      <c r="D73" s="10"/>
      <c r="E73" s="10">
        <v>16573505</v>
      </c>
      <c r="F73" s="10"/>
      <c r="G73" s="10">
        <v>0</v>
      </c>
      <c r="H73" s="10"/>
      <c r="I73" s="10">
        <f t="shared" ref="I73:I84" si="5">C73+E73+G73</f>
        <v>16573505</v>
      </c>
      <c r="K73" s="7">
        <f t="shared" ref="K73:K84" si="6">I73/505892157410</f>
        <v>3.2760944713693224E-5</v>
      </c>
      <c r="M73" s="10">
        <v>0</v>
      </c>
      <c r="N73" s="10"/>
      <c r="O73" s="10">
        <v>16573505</v>
      </c>
      <c r="P73" s="10"/>
      <c r="Q73" s="10">
        <v>0</v>
      </c>
      <c r="R73" s="10"/>
      <c r="S73" s="10">
        <f t="shared" si="4"/>
        <v>16573505</v>
      </c>
      <c r="U73" s="7">
        <f t="shared" ref="U73:U84" si="7">S73/4596378968</f>
        <v>3.6057742660874519E-3</v>
      </c>
    </row>
    <row r="74" spans="1:21" x14ac:dyDescent="0.25">
      <c r="A74" s="8" t="s">
        <v>62</v>
      </c>
      <c r="C74" s="10">
        <v>0</v>
      </c>
      <c r="D74" s="10"/>
      <c r="E74" s="10">
        <v>87855448</v>
      </c>
      <c r="F74" s="10"/>
      <c r="G74" s="10">
        <v>0</v>
      </c>
      <c r="H74" s="10"/>
      <c r="I74" s="10">
        <f t="shared" si="5"/>
        <v>87855448</v>
      </c>
      <c r="K74" s="7">
        <f t="shared" si="6"/>
        <v>1.7366438026987955E-4</v>
      </c>
      <c r="M74" s="10">
        <v>0</v>
      </c>
      <c r="N74" s="10"/>
      <c r="O74" s="10">
        <v>87855448</v>
      </c>
      <c r="P74" s="10"/>
      <c r="Q74" s="10">
        <v>0</v>
      </c>
      <c r="R74" s="10"/>
      <c r="S74" s="10">
        <f t="shared" si="4"/>
        <v>87855448</v>
      </c>
      <c r="U74" s="7">
        <f t="shared" si="7"/>
        <v>1.9114056654520834E-2</v>
      </c>
    </row>
    <row r="75" spans="1:21" x14ac:dyDescent="0.25">
      <c r="A75" s="8" t="s">
        <v>39</v>
      </c>
      <c r="C75" s="10">
        <v>0</v>
      </c>
      <c r="D75" s="10"/>
      <c r="E75" s="10">
        <v>1231891274</v>
      </c>
      <c r="F75" s="10"/>
      <c r="G75" s="10">
        <v>0</v>
      </c>
      <c r="H75" s="10"/>
      <c r="I75" s="10">
        <f t="shared" si="5"/>
        <v>1231891274</v>
      </c>
      <c r="K75" s="7">
        <f t="shared" si="6"/>
        <v>2.4350867194836041E-3</v>
      </c>
      <c r="M75" s="10">
        <v>0</v>
      </c>
      <c r="N75" s="10"/>
      <c r="O75" s="10">
        <v>3885360960</v>
      </c>
      <c r="P75" s="10"/>
      <c r="Q75" s="10">
        <v>0</v>
      </c>
      <c r="R75" s="10"/>
      <c r="S75" s="10">
        <f t="shared" si="4"/>
        <v>3885360960</v>
      </c>
      <c r="U75" s="7">
        <f t="shared" si="7"/>
        <v>0.84530909810742128</v>
      </c>
    </row>
    <row r="76" spans="1:21" x14ac:dyDescent="0.25">
      <c r="A76" s="8" t="s">
        <v>58</v>
      </c>
      <c r="C76" s="10">
        <v>0</v>
      </c>
      <c r="D76" s="10"/>
      <c r="E76" s="10">
        <v>1098919951</v>
      </c>
      <c r="F76" s="10"/>
      <c r="G76" s="10">
        <v>0</v>
      </c>
      <c r="H76" s="10"/>
      <c r="I76" s="10">
        <f t="shared" si="5"/>
        <v>1098919951</v>
      </c>
      <c r="K76" s="7">
        <f t="shared" si="6"/>
        <v>2.1722415240159197E-3</v>
      </c>
      <c r="M76" s="10">
        <v>0</v>
      </c>
      <c r="N76" s="10"/>
      <c r="O76" s="10">
        <v>1098919951</v>
      </c>
      <c r="P76" s="10"/>
      <c r="Q76" s="10">
        <v>0</v>
      </c>
      <c r="R76" s="10"/>
      <c r="S76" s="10">
        <f t="shared" si="4"/>
        <v>1098919951</v>
      </c>
      <c r="U76" s="7">
        <f t="shared" si="7"/>
        <v>0.23908384374976105</v>
      </c>
    </row>
    <row r="77" spans="1:21" x14ac:dyDescent="0.25">
      <c r="A77" s="8" t="s">
        <v>25</v>
      </c>
      <c r="C77" s="10">
        <v>0</v>
      </c>
      <c r="D77" s="10"/>
      <c r="E77" s="10">
        <v>3865390612</v>
      </c>
      <c r="F77" s="10"/>
      <c r="G77" s="10">
        <v>0</v>
      </c>
      <c r="H77" s="10"/>
      <c r="I77" s="10">
        <f t="shared" si="5"/>
        <v>3865390612</v>
      </c>
      <c r="K77" s="7">
        <f t="shared" si="6"/>
        <v>7.6407403344410747E-3</v>
      </c>
      <c r="M77" s="10">
        <v>0</v>
      </c>
      <c r="N77" s="10"/>
      <c r="O77" s="10">
        <v>4143903033</v>
      </c>
      <c r="P77" s="10"/>
      <c r="Q77" s="10">
        <v>0</v>
      </c>
      <c r="R77" s="10"/>
      <c r="S77" s="10">
        <f t="shared" si="4"/>
        <v>4143903033</v>
      </c>
      <c r="U77" s="7">
        <f t="shared" si="7"/>
        <v>0.90155817478277178</v>
      </c>
    </row>
    <row r="78" spans="1:21" x14ac:dyDescent="0.25">
      <c r="A78" s="8" t="s">
        <v>44</v>
      </c>
      <c r="C78" s="10">
        <v>0</v>
      </c>
      <c r="D78" s="10"/>
      <c r="E78" s="10">
        <v>2683935000</v>
      </c>
      <c r="F78" s="10"/>
      <c r="G78" s="10">
        <v>0</v>
      </c>
      <c r="H78" s="10"/>
      <c r="I78" s="10">
        <f t="shared" si="5"/>
        <v>2683935000</v>
      </c>
      <c r="K78" s="7">
        <f t="shared" si="6"/>
        <v>5.3053500843754063E-3</v>
      </c>
      <c r="M78" s="10">
        <v>0</v>
      </c>
      <c r="N78" s="10"/>
      <c r="O78" s="10">
        <v>8368644025</v>
      </c>
      <c r="P78" s="10"/>
      <c r="Q78" s="10">
        <v>0</v>
      </c>
      <c r="R78" s="10"/>
      <c r="S78" s="10">
        <f t="shared" si="4"/>
        <v>8368644025</v>
      </c>
      <c r="U78" s="7">
        <f t="shared" si="7"/>
        <v>1.8207036633102964</v>
      </c>
    </row>
    <row r="79" spans="1:21" x14ac:dyDescent="0.25">
      <c r="A79" s="8" t="s">
        <v>28</v>
      </c>
      <c r="C79" s="10">
        <v>0</v>
      </c>
      <c r="D79" s="10"/>
      <c r="E79" s="10">
        <v>100854778</v>
      </c>
      <c r="F79" s="10"/>
      <c r="G79" s="10">
        <v>0</v>
      </c>
      <c r="H79" s="10"/>
      <c r="I79" s="10">
        <f t="shared" si="5"/>
        <v>100854778</v>
      </c>
      <c r="K79" s="7">
        <f t="shared" si="6"/>
        <v>1.9936023226045448E-4</v>
      </c>
      <c r="M79" s="10">
        <v>0</v>
      </c>
      <c r="N79" s="10"/>
      <c r="O79" s="10">
        <v>466316222</v>
      </c>
      <c r="P79" s="10"/>
      <c r="Q79" s="10">
        <v>0</v>
      </c>
      <c r="R79" s="10"/>
      <c r="S79" s="10">
        <f t="shared" si="4"/>
        <v>466316222</v>
      </c>
      <c r="U79" s="7">
        <f t="shared" si="7"/>
        <v>0.10145295356333638</v>
      </c>
    </row>
    <row r="80" spans="1:21" x14ac:dyDescent="0.25">
      <c r="A80" s="8" t="s">
        <v>40</v>
      </c>
      <c r="C80" s="10">
        <v>0</v>
      </c>
      <c r="D80" s="10"/>
      <c r="E80" s="10">
        <v>4593392970</v>
      </c>
      <c r="F80" s="10"/>
      <c r="G80" s="10">
        <v>0</v>
      </c>
      <c r="H80" s="10"/>
      <c r="I80" s="10">
        <f t="shared" si="5"/>
        <v>4593392970</v>
      </c>
      <c r="K80" s="7">
        <f t="shared" si="6"/>
        <v>9.0797868729901796E-3</v>
      </c>
      <c r="M80" s="10">
        <v>0</v>
      </c>
      <c r="N80" s="10"/>
      <c r="O80" s="10">
        <v>4505414274</v>
      </c>
      <c r="P80" s="10"/>
      <c r="Q80" s="10">
        <v>0</v>
      </c>
      <c r="R80" s="10"/>
      <c r="S80" s="10">
        <f t="shared" si="4"/>
        <v>4505414274</v>
      </c>
      <c r="U80" s="7">
        <f t="shared" si="7"/>
        <v>0.98020948780914363</v>
      </c>
    </row>
    <row r="81" spans="1:21" x14ac:dyDescent="0.25">
      <c r="A81" s="8" t="s">
        <v>54</v>
      </c>
      <c r="C81" s="10">
        <v>0</v>
      </c>
      <c r="D81" s="10"/>
      <c r="E81" s="10">
        <v>37956131</v>
      </c>
      <c r="F81" s="10"/>
      <c r="G81" s="10">
        <v>0</v>
      </c>
      <c r="H81" s="10"/>
      <c r="I81" s="10">
        <f t="shared" si="5"/>
        <v>37956131</v>
      </c>
      <c r="K81" s="7">
        <f t="shared" si="6"/>
        <v>7.5028107164821044E-5</v>
      </c>
      <c r="M81" s="10">
        <v>0</v>
      </c>
      <c r="N81" s="10"/>
      <c r="O81" s="10">
        <v>37956131</v>
      </c>
      <c r="P81" s="10"/>
      <c r="Q81" s="10">
        <v>0</v>
      </c>
      <c r="R81" s="10"/>
      <c r="S81" s="10">
        <f t="shared" si="4"/>
        <v>37956131</v>
      </c>
      <c r="U81" s="7">
        <f t="shared" si="7"/>
        <v>8.257833234433163E-3</v>
      </c>
    </row>
    <row r="82" spans="1:21" x14ac:dyDescent="0.25">
      <c r="A82" s="8" t="s">
        <v>52</v>
      </c>
      <c r="C82" s="10">
        <v>0</v>
      </c>
      <c r="D82" s="10"/>
      <c r="E82" s="10">
        <v>2454453189</v>
      </c>
      <c r="F82" s="10"/>
      <c r="G82" s="10">
        <v>0</v>
      </c>
      <c r="H82" s="10"/>
      <c r="I82" s="10">
        <f t="shared" si="5"/>
        <v>2454453189</v>
      </c>
      <c r="K82" s="7">
        <f t="shared" si="6"/>
        <v>4.851732040215816E-3</v>
      </c>
      <c r="M82" s="10">
        <v>0</v>
      </c>
      <c r="N82" s="10"/>
      <c r="O82" s="10">
        <v>4374666556</v>
      </c>
      <c r="P82" s="10"/>
      <c r="Q82" s="10">
        <v>0</v>
      </c>
      <c r="R82" s="10"/>
      <c r="S82" s="10">
        <f t="shared" si="4"/>
        <v>4374666556</v>
      </c>
      <c r="U82" s="7">
        <f t="shared" si="7"/>
        <v>0.95176367885599467</v>
      </c>
    </row>
    <row r="83" spans="1:21" x14ac:dyDescent="0.25">
      <c r="A83" s="8" t="s">
        <v>27</v>
      </c>
      <c r="C83" s="10">
        <v>0</v>
      </c>
      <c r="D83" s="10"/>
      <c r="E83" s="10">
        <v>11343435230</v>
      </c>
      <c r="F83" s="10"/>
      <c r="G83" s="10">
        <v>0</v>
      </c>
      <c r="H83" s="10"/>
      <c r="I83" s="10">
        <f>C83+E83+G83</f>
        <v>11343435230</v>
      </c>
      <c r="K83" s="7">
        <f t="shared" si="6"/>
        <v>2.2422635069249984E-2</v>
      </c>
      <c r="M83" s="10">
        <v>0</v>
      </c>
      <c r="N83" s="10"/>
      <c r="O83" s="10">
        <v>15975436323</v>
      </c>
      <c r="P83" s="10"/>
      <c r="Q83" s="10">
        <v>0</v>
      </c>
      <c r="R83" s="10"/>
      <c r="S83" s="10">
        <f t="shared" si="4"/>
        <v>15975436323</v>
      </c>
      <c r="U83" s="7">
        <f t="shared" si="7"/>
        <v>3.475656910411657</v>
      </c>
    </row>
    <row r="84" spans="1:21" x14ac:dyDescent="0.25">
      <c r="A84" s="8" t="s">
        <v>55</v>
      </c>
      <c r="C84" s="10">
        <v>0</v>
      </c>
      <c r="D84" s="10"/>
      <c r="E84" s="10">
        <v>-234361422</v>
      </c>
      <c r="F84" s="10"/>
      <c r="G84" s="10">
        <v>0</v>
      </c>
      <c r="H84" s="10"/>
      <c r="I84" s="10">
        <f t="shared" si="5"/>
        <v>-234361422</v>
      </c>
      <c r="K84" s="7">
        <f t="shared" si="6"/>
        <v>-4.6326359989420023E-4</v>
      </c>
      <c r="M84" s="10">
        <v>0</v>
      </c>
      <c r="N84" s="10"/>
      <c r="O84" s="10">
        <v>-234361422</v>
      </c>
      <c r="P84" s="10"/>
      <c r="Q84" s="10">
        <v>0</v>
      </c>
      <c r="R84" s="10"/>
      <c r="S84" s="10">
        <f t="shared" si="4"/>
        <v>-234361422</v>
      </c>
      <c r="U84" s="7">
        <f t="shared" si="7"/>
        <v>-5.0988272209847078E-2</v>
      </c>
    </row>
    <row r="85" spans="1:21" ht="19.5" thickBot="1" x14ac:dyDescent="0.3">
      <c r="C85" s="11">
        <f>SUM(C8:C84)</f>
        <v>20370054009</v>
      </c>
      <c r="D85" s="10"/>
      <c r="E85" s="11">
        <f>SUM(E8:E84)</f>
        <v>491418900884</v>
      </c>
      <c r="F85" s="10"/>
      <c r="G85" s="11">
        <f>SUM(G8:G84)</f>
        <v>-8934034252</v>
      </c>
      <c r="H85" s="10"/>
      <c r="I85" s="11">
        <f>SUM(I8:I84)</f>
        <v>502854920641</v>
      </c>
      <c r="K85" s="13">
        <f>SUM(K8:K84)</f>
        <v>0.99399627623296294</v>
      </c>
      <c r="M85" s="11">
        <f>SUM(M8:M84)</f>
        <v>112150144220</v>
      </c>
      <c r="N85" s="10"/>
      <c r="O85" s="11">
        <f>SUM(O8:O84)</f>
        <v>213851383785</v>
      </c>
      <c r="P85" s="10"/>
      <c r="Q85" s="11">
        <f>SUM(Q8:Q84)</f>
        <v>-346890869351</v>
      </c>
      <c r="R85" s="10"/>
      <c r="S85" s="11">
        <f>SUM(S8:S84)</f>
        <v>-20889341346</v>
      </c>
      <c r="T85" s="10"/>
      <c r="U85" s="13">
        <f>SUM(U8:U84)</f>
        <v>-4.5447386935306309</v>
      </c>
    </row>
    <row r="86" spans="1:21" ht="19.5" thickTop="1" x14ac:dyDescent="0.25">
      <c r="C86" s="10"/>
      <c r="D86" s="10"/>
      <c r="E86" s="10"/>
      <c r="F86" s="10"/>
      <c r="G86" s="10"/>
      <c r="H86" s="10"/>
      <c r="I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x14ac:dyDescent="0.25">
      <c r="C87" s="10"/>
      <c r="D87" s="10"/>
      <c r="E87" s="10"/>
      <c r="F87" s="10"/>
      <c r="G87" s="10"/>
      <c r="H87" s="10"/>
      <c r="I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x14ac:dyDescent="0.25">
      <c r="C88" s="10"/>
      <c r="D88" s="10"/>
      <c r="E88" s="10"/>
      <c r="F88" s="10"/>
      <c r="G88" s="10"/>
      <c r="H88" s="10"/>
      <c r="I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x14ac:dyDescent="0.25">
      <c r="C89" s="10"/>
      <c r="D89" s="10"/>
      <c r="E89" s="10"/>
      <c r="F89" s="10">
        <v>112150144220</v>
      </c>
      <c r="G89" s="10"/>
      <c r="H89" s="10"/>
      <c r="I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x14ac:dyDescent="0.25">
      <c r="M90" s="10"/>
      <c r="N90" s="10"/>
      <c r="O90" s="10"/>
      <c r="P90" s="10"/>
      <c r="Q90" s="10"/>
      <c r="R90" s="10"/>
      <c r="S90" s="10"/>
      <c r="T90" s="10"/>
      <c r="U90" s="10"/>
    </row>
    <row r="91" spans="1:21" x14ac:dyDescent="0.25">
      <c r="M91" s="10"/>
      <c r="N91" s="10"/>
      <c r="O91" s="10"/>
      <c r="P91" s="10"/>
      <c r="Q91" s="10"/>
      <c r="R91" s="10"/>
      <c r="S91" s="10"/>
      <c r="T91" s="10"/>
      <c r="U91" s="10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6"/>
  <sheetViews>
    <sheetView rightToLeft="1" view="pageBreakPreview" zoomScale="115" zoomScaleNormal="100" zoomScaleSheetLayoutView="115" workbookViewId="0">
      <selection activeCell="G16" sqref="G16"/>
    </sheetView>
  </sheetViews>
  <sheetFormatPr defaultRowHeight="18.75" x14ac:dyDescent="0.25"/>
  <cols>
    <col min="1" max="1" width="22.5703125" style="2" bestFit="1" customWidth="1"/>
    <col min="2" max="2" width="1" style="2" customWidth="1"/>
    <col min="3" max="3" width="22.140625" style="2" bestFit="1" customWidth="1"/>
    <col min="4" max="4" width="1" style="2" customWidth="1"/>
    <col min="5" max="5" width="27.7109375" style="2" bestFit="1" customWidth="1"/>
    <col min="6" max="6" width="1" style="2" customWidth="1"/>
    <col min="7" max="7" width="27.7109375" style="2" bestFit="1" customWidth="1"/>
    <col min="8" max="9" width="1" style="2" customWidth="1"/>
    <col min="10" max="16384" width="9.140625" style="2"/>
  </cols>
  <sheetData>
    <row r="2" spans="1:8" ht="21" x14ac:dyDescent="0.25">
      <c r="A2" s="29" t="s">
        <v>0</v>
      </c>
      <c r="B2" s="29"/>
      <c r="C2" s="29"/>
      <c r="D2" s="29"/>
      <c r="E2" s="29"/>
      <c r="F2" s="29"/>
      <c r="G2" s="29"/>
      <c r="H2" s="29"/>
    </row>
    <row r="3" spans="1:8" ht="21" x14ac:dyDescent="0.25">
      <c r="A3" s="29" t="s">
        <v>92</v>
      </c>
      <c r="B3" s="29"/>
      <c r="C3" s="29"/>
      <c r="D3" s="29"/>
      <c r="E3" s="29"/>
      <c r="F3" s="29"/>
      <c r="G3" s="29"/>
      <c r="H3" s="29"/>
    </row>
    <row r="4" spans="1:8" ht="21" x14ac:dyDescent="0.25">
      <c r="A4" s="29" t="s">
        <v>2</v>
      </c>
      <c r="B4" s="29"/>
      <c r="C4" s="29"/>
      <c r="D4" s="29"/>
      <c r="E4" s="29"/>
      <c r="F4" s="29"/>
      <c r="G4" s="29"/>
      <c r="H4" s="29"/>
    </row>
    <row r="6" spans="1:8" ht="21" x14ac:dyDescent="0.25">
      <c r="A6" s="24" t="s">
        <v>164</v>
      </c>
      <c r="B6" s="24" t="s">
        <v>164</v>
      </c>
      <c r="C6" s="24" t="s">
        <v>164</v>
      </c>
      <c r="E6" s="24" t="s">
        <v>94</v>
      </c>
      <c r="F6" s="24" t="s">
        <v>94</v>
      </c>
      <c r="G6" s="24" t="s">
        <v>95</v>
      </c>
      <c r="H6" s="24" t="s">
        <v>95</v>
      </c>
    </row>
    <row r="7" spans="1:8" ht="21" x14ac:dyDescent="0.25">
      <c r="A7" s="24" t="s">
        <v>165</v>
      </c>
      <c r="C7" s="24" t="s">
        <v>67</v>
      </c>
      <c r="E7" s="24" t="s">
        <v>166</v>
      </c>
      <c r="G7" s="24" t="s">
        <v>166</v>
      </c>
    </row>
    <row r="8" spans="1:8" x14ac:dyDescent="0.25">
      <c r="A8" s="8" t="s">
        <v>73</v>
      </c>
      <c r="C8" s="6">
        <v>279927370</v>
      </c>
      <c r="E8" s="10">
        <v>171271177</v>
      </c>
      <c r="F8" s="10"/>
      <c r="G8" s="10">
        <v>455834274</v>
      </c>
      <c r="H8" s="10"/>
    </row>
    <row r="9" spans="1:8" x14ac:dyDescent="0.25">
      <c r="A9" s="8" t="s">
        <v>76</v>
      </c>
      <c r="C9" s="2" t="s">
        <v>77</v>
      </c>
      <c r="E9" s="10">
        <v>752986</v>
      </c>
      <c r="F9" s="10"/>
      <c r="G9" s="10">
        <v>3004530</v>
      </c>
      <c r="H9" s="10"/>
    </row>
    <row r="10" spans="1:8" x14ac:dyDescent="0.25">
      <c r="A10" s="8" t="s">
        <v>79</v>
      </c>
      <c r="C10" s="2" t="s">
        <v>80</v>
      </c>
      <c r="E10" s="10">
        <v>34796</v>
      </c>
      <c r="F10" s="10"/>
      <c r="G10" s="10">
        <v>233464</v>
      </c>
      <c r="H10" s="10"/>
    </row>
    <row r="11" spans="1:8" x14ac:dyDescent="0.25">
      <c r="A11" s="8" t="s">
        <v>82</v>
      </c>
      <c r="C11" s="2" t="s">
        <v>83</v>
      </c>
      <c r="E11" s="10">
        <v>4770925</v>
      </c>
      <c r="F11" s="10"/>
      <c r="G11" s="10">
        <v>-98068471</v>
      </c>
      <c r="H11" s="10"/>
    </row>
    <row r="12" spans="1:8" x14ac:dyDescent="0.25">
      <c r="A12" s="8" t="s">
        <v>102</v>
      </c>
      <c r="C12" s="2" t="s">
        <v>167</v>
      </c>
      <c r="E12" s="10">
        <v>0</v>
      </c>
      <c r="F12" s="10"/>
      <c r="G12" s="10">
        <v>4613698630</v>
      </c>
      <c r="H12" s="10"/>
    </row>
    <row r="13" spans="1:8" ht="19.5" thickBot="1" x14ac:dyDescent="0.3">
      <c r="A13" s="8"/>
      <c r="E13" s="11">
        <f>SUM(E8:E12)</f>
        <v>176829884</v>
      </c>
      <c r="F13" s="10"/>
      <c r="G13" s="11">
        <f>SUM(G8:G12)</f>
        <v>4974702427</v>
      </c>
      <c r="H13" s="10"/>
    </row>
    <row r="14" spans="1:8" ht="19.5" thickTop="1" x14ac:dyDescent="0.25">
      <c r="A14" s="8"/>
      <c r="E14" s="10"/>
      <c r="F14" s="10"/>
      <c r="G14" s="10"/>
      <c r="H14" s="10"/>
    </row>
    <row r="15" spans="1:8" x14ac:dyDescent="0.25">
      <c r="A15" s="8"/>
      <c r="E15" s="10"/>
      <c r="F15" s="10"/>
      <c r="G15" s="10"/>
      <c r="H15" s="10"/>
    </row>
    <row r="16" spans="1:8" x14ac:dyDescent="0.25">
      <c r="E16" s="10"/>
      <c r="F16" s="10"/>
      <c r="G16" s="10"/>
      <c r="H16" s="10"/>
    </row>
  </sheetData>
  <mergeCells count="10">
    <mergeCell ref="A4:H4"/>
    <mergeCell ref="A3:H3"/>
    <mergeCell ref="A2:H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  <pageSetup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45" zoomScaleNormal="100" zoomScaleSheetLayoutView="145" workbookViewId="0">
      <selection activeCell="K7" sqref="K7"/>
    </sheetView>
  </sheetViews>
  <sheetFormatPr defaultRowHeight="18.75" x14ac:dyDescent="0.25"/>
  <cols>
    <col min="1" max="1" width="35.710937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1" x14ac:dyDescent="0.25">
      <c r="A2" s="29" t="s">
        <v>0</v>
      </c>
      <c r="B2" s="29"/>
      <c r="C2" s="29"/>
      <c r="D2" s="29"/>
      <c r="E2" s="29"/>
    </row>
    <row r="3" spans="1:5" ht="21" x14ac:dyDescent="0.25">
      <c r="A3" s="29" t="s">
        <v>92</v>
      </c>
      <c r="B3" s="29"/>
      <c r="C3" s="29"/>
      <c r="D3" s="29"/>
      <c r="E3" s="29"/>
    </row>
    <row r="4" spans="1:5" ht="21" x14ac:dyDescent="0.25">
      <c r="A4" s="29" t="s">
        <v>2</v>
      </c>
      <c r="B4" s="29"/>
      <c r="C4" s="29"/>
      <c r="D4" s="29"/>
      <c r="E4" s="29"/>
    </row>
    <row r="6" spans="1:5" ht="21" x14ac:dyDescent="0.25">
      <c r="A6" s="25" t="s">
        <v>168</v>
      </c>
      <c r="C6" s="24" t="s">
        <v>94</v>
      </c>
      <c r="E6" s="24" t="s">
        <v>6</v>
      </c>
    </row>
    <row r="7" spans="1:5" ht="21" x14ac:dyDescent="0.25">
      <c r="A7" s="26" t="s">
        <v>168</v>
      </c>
      <c r="C7" s="24" t="s">
        <v>70</v>
      </c>
      <c r="E7" s="24" t="s">
        <v>70</v>
      </c>
    </row>
    <row r="8" spans="1:5" x14ac:dyDescent="0.45">
      <c r="A8" s="1" t="s">
        <v>168</v>
      </c>
      <c r="B8" s="1"/>
      <c r="C8" s="14">
        <v>2659757</v>
      </c>
      <c r="D8" s="10"/>
      <c r="E8" s="10">
        <v>445228198</v>
      </c>
    </row>
    <row r="9" spans="1:5" x14ac:dyDescent="0.45">
      <c r="A9" s="1" t="s">
        <v>169</v>
      </c>
      <c r="B9" s="1"/>
      <c r="C9" s="10">
        <v>0</v>
      </c>
      <c r="D9" s="10"/>
      <c r="E9" s="10">
        <v>1103641</v>
      </c>
    </row>
    <row r="10" spans="1:5" x14ac:dyDescent="0.45">
      <c r="A10" s="1" t="s">
        <v>170</v>
      </c>
      <c r="B10" s="1"/>
      <c r="C10" s="10">
        <v>76794064</v>
      </c>
      <c r="D10" s="10"/>
      <c r="E10" s="10">
        <v>647812610</v>
      </c>
    </row>
    <row r="11" spans="1:5" ht="19.5" thickBot="1" x14ac:dyDescent="0.5">
      <c r="A11" s="1" t="s">
        <v>101</v>
      </c>
      <c r="B11" s="1"/>
      <c r="C11" s="11">
        <f>SUM(C8:C10)</f>
        <v>79453821</v>
      </c>
      <c r="D11" s="10"/>
      <c r="E11" s="11">
        <f>SUM(E8:E10)</f>
        <v>1094144449</v>
      </c>
    </row>
    <row r="12" spans="1:5" ht="19.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 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'سهام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Samaneh Khanbeigy</cp:lastModifiedBy>
  <dcterms:created xsi:type="dcterms:W3CDTF">2021-08-23T06:57:33Z</dcterms:created>
  <dcterms:modified xsi:type="dcterms:W3CDTF">2021-09-01T11:35:27Z</dcterms:modified>
</cp:coreProperties>
</file>