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FB007542-BAF1-4BA3-8582-853ADA6D6EBD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فروش'!$A$1:$R$23</definedName>
    <definedName name="_xlnm.Print_Area" localSheetId="6">'سرمایه‌گذاری در سهام'!$A$1:$U$52</definedName>
    <definedName name="_xlnm.Print_Area" localSheetId="0">سهام!$A$1:$Y$48</definedName>
  </definedNames>
  <calcPr calcId="191029"/>
</workbook>
</file>

<file path=xl/calcChain.xml><?xml version="1.0" encoding="utf-8"?>
<calcChain xmlns="http://schemas.openxmlformats.org/spreadsheetml/2006/main">
  <c r="U52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8" i="11"/>
  <c r="K5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8" i="11"/>
  <c r="G8" i="15"/>
  <c r="G9" i="15"/>
  <c r="G10" i="15"/>
  <c r="G7" i="15"/>
  <c r="C10" i="15"/>
  <c r="C9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8" i="11"/>
  <c r="S52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8" i="11"/>
  <c r="O51" i="11"/>
  <c r="E49" i="11"/>
  <c r="C23" i="11"/>
  <c r="Q52" i="11"/>
  <c r="O52" i="11"/>
  <c r="M52" i="11"/>
  <c r="G52" i="11"/>
  <c r="E52" i="11"/>
  <c r="C52" i="11"/>
  <c r="Q23" i="10"/>
  <c r="O23" i="10"/>
  <c r="M23" i="10"/>
  <c r="I23" i="10"/>
  <c r="G23" i="10"/>
  <c r="E23" i="10"/>
  <c r="Q46" i="9"/>
  <c r="Q47" i="9"/>
  <c r="O47" i="9"/>
  <c r="M47" i="9"/>
  <c r="I47" i="9"/>
  <c r="G47" i="9"/>
  <c r="E47" i="9"/>
  <c r="S8" i="8"/>
  <c r="M8" i="8"/>
  <c r="M14" i="8" s="1"/>
  <c r="O8" i="8"/>
  <c r="I8" i="8"/>
  <c r="I14" i="8" s="1"/>
  <c r="S14" i="8"/>
  <c r="Q14" i="8"/>
  <c r="O14" i="8"/>
  <c r="K14" i="8"/>
  <c r="S9" i="6"/>
  <c r="S10" i="6"/>
  <c r="S11" i="6"/>
  <c r="S16" i="6" s="1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9" i="1"/>
  <c r="E48" i="1"/>
  <c r="S13" i="7"/>
  <c r="O13" i="7"/>
  <c r="Q13" i="7"/>
  <c r="I13" i="13"/>
  <c r="K12" i="13" s="1"/>
  <c r="O48" i="1"/>
  <c r="K48" i="1"/>
  <c r="G48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13" i="7"/>
  <c r="E10" i="14"/>
  <c r="C10" i="14"/>
  <c r="I52" i="11" l="1"/>
  <c r="K11" i="13"/>
  <c r="K10" i="13"/>
  <c r="K9" i="13"/>
  <c r="Y48" i="1"/>
  <c r="K8" i="13"/>
  <c r="W48" i="1"/>
  <c r="K16" i="6" l="1"/>
  <c r="M16" i="6"/>
  <c r="O16" i="6"/>
  <c r="Q16" i="6"/>
  <c r="U48" i="1" l="1"/>
  <c r="K13" i="7" l="1"/>
  <c r="E13" i="13" l="1"/>
  <c r="G10" i="13" l="1"/>
  <c r="G11" i="13"/>
  <c r="G12" i="13"/>
  <c r="G8" i="13"/>
  <c r="G9" i="13"/>
  <c r="M13" i="7"/>
  <c r="G13" i="13" l="1"/>
  <c r="G11" i="15"/>
  <c r="C11" i="15"/>
  <c r="K13" i="13"/>
  <c r="E8" i="15" l="1"/>
  <c r="E9" i="15"/>
  <c r="E10" i="15"/>
  <c r="E7" i="15"/>
  <c r="E11" i="15" l="1"/>
</calcChain>
</file>

<file path=xl/sharedStrings.xml><?xml version="1.0" encoding="utf-8"?>
<sst xmlns="http://schemas.openxmlformats.org/spreadsheetml/2006/main" count="485" uniqueCount="137">
  <si>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</si>
  <si>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</si>
  <si>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</si>
  <si>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</si>
  <si>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</si>
  <si>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</si>
  <si>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</si>
  <si>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</si>
  <si>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</si>
  <si>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</si>
  <si>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</si>
  <si>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</si>
  <si>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</si>
  <si>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</si>
  <si>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</si>
  <si>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</si>
  <si>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</si>
  <si>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پتروشیمی تندگویان</t>
  </si>
  <si>
    <t>پخش هجرت</t>
  </si>
  <si>
    <t>تامین سرمایه نوین</t>
  </si>
  <si>
    <t>داروسازی‌ فارابی‌</t>
  </si>
  <si>
    <t>سرمایه گذاری صدرتامین</t>
  </si>
  <si>
    <t>سیمان‌ صوفیان‌</t>
  </si>
  <si>
    <t>سیمان‌مازندران‌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</si>
  <si>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</si>
  <si>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</si>
  <si>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</si>
  <si>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</si>
  <si>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</si>
  <si>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</si>
  <si>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</si>
  <si>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</si>
  <si>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</si>
  <si>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سرمایه‌گذاری‌صندوق‌بازنشستگی‌</t>
  </si>
  <si>
    <t>صنایع مس افق کرمان</t>
  </si>
  <si>
    <t>شرکت صنایع غذایی مینو شرق</t>
  </si>
  <si>
    <t>پالایش نفت اصفهان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</si>
  <si>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</si>
  <si>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</si>
  <si>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</si>
  <si>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</si>
  <si>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</si>
  <si>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</si>
  <si>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</si>
  <si>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</si>
  <si>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</si>
  <si>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</si>
  <si>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</si>
  <si>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</si>
  <si>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</si>
  <si>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</si>
  <si>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</si>
  <si>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</si>
  <si>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</si>
  <si>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</si>
  <si>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</si>
  <si>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</si>
  <si>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</si>
  <si>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</si>
  <si>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</si>
  <si>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</si>
  <si>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</si>
  <si>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</si>
  <si>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</si>
  <si>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</si>
  <si>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</si>
  <si>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</si>
  <si>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</si>
  <si>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</si>
  <si>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</si>
  <si>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</si>
  <si>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</si>
  <si>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</si>
  <si>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</si>
  <si>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</si>
  <si>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</si>
  <si>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</si>
  <si>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</si>
  <si>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</si>
  <si>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</si>
  <si>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</si>
  <si>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</si>
  <si>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</si>
  <si>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</si>
  <si>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</si>
  <si>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</si>
  <si>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</si>
  <si>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</si>
  <si>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</si>
  <si>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</si>
  <si>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</si>
  <si>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تایدواترخاورمیانه</t>
  </si>
  <si>
    <t>سرمایه گذاری گروه توسعه ملی</t>
  </si>
  <si>
    <t>صنعتی زر ماکارون</t>
  </si>
  <si>
    <t>بیمه کوثر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</si>
  <si>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</si>
  <si>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</si>
  <si>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</si>
  <si>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</si>
  <si>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</si>
  <si>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</si>
  <si>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</si>
  <si>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</si>
  <si>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</si>
  <si>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</si>
  <si>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</si>
  <si>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</si>
  <si>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</si>
  <si>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</si>
  <si>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</si>
  <si>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</si>
  <si>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</si>
  <si>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</si>
  <si>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</si>
  <si>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</si>
  <si>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پارس فولاد سبزوار</t>
  </si>
  <si>
    <t>داروسازی دانا</t>
  </si>
  <si>
    <t>پویا زرکان آق دره</t>
  </si>
  <si>
    <t>بین المللی توسعه ص. معادن غدیر</t>
  </si>
  <si>
    <t>پتروشیمی پردیس</t>
  </si>
  <si>
    <t>کربن‌ ایران‌</t>
  </si>
  <si>
    <t>تولیدات پتروشیمی قائد بصیر</t>
  </si>
  <si>
    <t>پرتو بار فرابر خلیج فارس</t>
  </si>
  <si>
    <t>سرمایه‌گذاری صنایع پتروشیمی‌</t>
  </si>
  <si>
    <t>1402/10/30</t>
  </si>
  <si>
    <t>نخریسی و نساجی خسروی خراسان</t>
  </si>
  <si>
    <t>1402/10/06</t>
  </si>
  <si>
    <t>1402/11/30</t>
  </si>
  <si>
    <t>نشاسته و گلوکز آردینه</t>
  </si>
  <si>
    <t>آنتی بیوتیک سازی ایران</t>
  </si>
  <si>
    <t>پارس فنر</t>
  </si>
  <si>
    <t>1402/11/24</t>
  </si>
  <si>
    <t>1402/11/18</t>
  </si>
  <si>
    <t>برای ماه منتهی به 1402/12/29</t>
  </si>
  <si>
    <t>1402/12/29</t>
  </si>
  <si>
    <t>س. نفت و گاز و پتروشیمی تأمین</t>
  </si>
  <si>
    <t>1402/12/17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</si>
</sst>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"/>
  <sheetViews>
    <sheetView rightToLeft="1" view="pageBreakPreview" zoomScale="41" zoomScaleNormal="86" zoomScaleSheetLayoutView="41" workbookViewId="0">
      <selection activeCell="AA9" sqref="AA9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8" s="1" customFormat="1" ht="30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8" s="1" customFormat="1" ht="30" x14ac:dyDescent="0.45">
      <c r="A4" s="56" t="s">
        <v>133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8" s="1" customFormat="1" x14ac:dyDescent="0.45"/>
    <row r="6" spans="1:28" ht="24" x14ac:dyDescent="0.55000000000000004">
      <c r="A6" s="57" t="s">
        <v>3</v>
      </c>
      <c r="B6" s="5"/>
      <c r="C6" s="55" t="s">
        <v>127</v>
      </c>
      <c r="D6" s="55" t="s">
        <v>4</v>
      </c>
      <c r="E6" s="55" t="s">
        <v>4</v>
      </c>
      <c r="F6" s="55" t="s">
        <v>4</v>
      </c>
      <c r="G6" s="55" t="s">
        <v>4</v>
      </c>
      <c r="H6" s="5"/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5"/>
      <c r="Q6" s="55" t="s">
        <v>134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8" ht="24" x14ac:dyDescent="0.55000000000000004">
      <c r="A7" s="57" t="s">
        <v>3</v>
      </c>
      <c r="B7" s="5"/>
      <c r="C7" s="57" t="s">
        <v>7</v>
      </c>
      <c r="D7" s="5"/>
      <c r="E7" s="57" t="s">
        <v>8</v>
      </c>
      <c r="F7" s="5"/>
      <c r="G7" s="57" t="s">
        <v>9</v>
      </c>
      <c r="H7" s="5"/>
      <c r="I7" s="55" t="s">
        <v>10</v>
      </c>
      <c r="J7" s="55" t="s">
        <v>10</v>
      </c>
      <c r="K7" s="55" t="s">
        <v>10</v>
      </c>
      <c r="L7" s="5"/>
      <c r="M7" s="55" t="s">
        <v>11</v>
      </c>
      <c r="N7" s="55" t="s">
        <v>11</v>
      </c>
      <c r="O7" s="55" t="s">
        <v>11</v>
      </c>
      <c r="P7" s="5"/>
      <c r="Q7" s="57" t="s">
        <v>7</v>
      </c>
      <c r="R7" s="5"/>
      <c r="S7" s="57" t="s">
        <v>12</v>
      </c>
      <c r="T7" s="5"/>
      <c r="U7" s="57" t="s">
        <v>8</v>
      </c>
      <c r="V7" s="5"/>
      <c r="W7" s="57" t="s">
        <v>9</v>
      </c>
      <c r="X7" s="5"/>
      <c r="Y7" s="58" t="s">
        <v>13</v>
      </c>
    </row>
    <row r="8" spans="1:28" ht="43.5" customHeight="1" x14ac:dyDescent="0.55000000000000004">
      <c r="A8" s="55" t="s">
        <v>3</v>
      </c>
      <c r="B8" s="5"/>
      <c r="C8" s="55" t="s">
        <v>7</v>
      </c>
      <c r="D8" s="5"/>
      <c r="E8" s="55" t="s">
        <v>8</v>
      </c>
      <c r="F8" s="5"/>
      <c r="G8" s="55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5" t="s">
        <v>7</v>
      </c>
      <c r="R8" s="5"/>
      <c r="S8" s="55" t="s">
        <v>12</v>
      </c>
      <c r="T8" s="5"/>
      <c r="U8" s="55" t="s">
        <v>8</v>
      </c>
      <c r="V8" s="5"/>
      <c r="W8" s="55" t="s">
        <v>9</v>
      </c>
      <c r="X8" s="5"/>
      <c r="Y8" s="59" t="s">
        <v>13</v>
      </c>
    </row>
    <row r="9" spans="1:28" s="11" customFormat="1" ht="22.5" x14ac:dyDescent="0.55000000000000004">
      <c r="A9" s="43" t="s">
        <v>129</v>
      </c>
      <c r="B9" s="8"/>
      <c r="C9" s="9">
        <v>110000</v>
      </c>
      <c r="D9" s="9"/>
      <c r="E9" s="9">
        <v>2240532558</v>
      </c>
      <c r="F9" s="9"/>
      <c r="G9" s="9">
        <v>3138215850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110000</v>
      </c>
      <c r="R9" s="9"/>
      <c r="S9" s="9">
        <v>23900</v>
      </c>
      <c r="T9" s="9"/>
      <c r="U9" s="9">
        <v>2240532558</v>
      </c>
      <c r="V9" s="9"/>
      <c r="W9" s="9">
        <v>2613357450</v>
      </c>
      <c r="X9" s="8"/>
      <c r="Y9" s="10">
        <f>W9/2362797494014</f>
        <v>1.1060437708355364E-3</v>
      </c>
      <c r="AB9" s="13"/>
    </row>
    <row r="10" spans="1:28" s="11" customFormat="1" ht="22.5" x14ac:dyDescent="0.55000000000000004">
      <c r="A10" s="43" t="s">
        <v>114</v>
      </c>
      <c r="B10" s="8"/>
      <c r="C10" s="9">
        <v>13626637</v>
      </c>
      <c r="D10" s="9"/>
      <c r="E10" s="9">
        <v>62784374079</v>
      </c>
      <c r="F10" s="9"/>
      <c r="G10" s="9">
        <v>46705085741.962799</v>
      </c>
      <c r="H10" s="9"/>
      <c r="I10" s="9">
        <v>3982415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17609052</v>
      </c>
      <c r="R10" s="9"/>
      <c r="S10" s="9">
        <v>3054</v>
      </c>
      <c r="T10" s="9"/>
      <c r="U10" s="9">
        <v>62784374079</v>
      </c>
      <c r="V10" s="9"/>
      <c r="W10" s="9">
        <v>53458065441.392403</v>
      </c>
      <c r="X10" s="8"/>
      <c r="Y10" s="10">
        <f t="shared" ref="Y10:Y47" si="0">W10/2362797494014</f>
        <v>2.2624903563180965E-2</v>
      </c>
      <c r="AA10" s="48"/>
    </row>
    <row r="11" spans="1:28" s="11" customFormat="1" ht="22.5" x14ac:dyDescent="0.55000000000000004">
      <c r="A11" s="43" t="s">
        <v>15</v>
      </c>
      <c r="B11" s="8"/>
      <c r="C11" s="9">
        <v>7021478</v>
      </c>
      <c r="D11" s="9"/>
      <c r="E11" s="9">
        <v>11489328791</v>
      </c>
      <c r="F11" s="9"/>
      <c r="G11" s="9">
        <v>13694171803.9758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7021478</v>
      </c>
      <c r="R11" s="9"/>
      <c r="S11" s="9">
        <v>1920</v>
      </c>
      <c r="T11" s="9"/>
      <c r="U11" s="9">
        <v>11489328791</v>
      </c>
      <c r="V11" s="9"/>
      <c r="W11" s="9">
        <v>13401024395.327999</v>
      </c>
      <c r="X11" s="8"/>
      <c r="Y11" s="10">
        <f t="shared" si="0"/>
        <v>5.6716770816283065E-3</v>
      </c>
      <c r="AA11" s="48"/>
    </row>
    <row r="12" spans="1:28" s="11" customFormat="1" ht="22.5" x14ac:dyDescent="0.55000000000000004">
      <c r="A12" s="43" t="s">
        <v>16</v>
      </c>
      <c r="B12" s="8"/>
      <c r="C12" s="9">
        <v>36502254</v>
      </c>
      <c r="D12" s="9"/>
      <c r="E12" s="9">
        <v>78082852278</v>
      </c>
      <c r="F12" s="9"/>
      <c r="G12" s="9">
        <v>112483703324.97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36502254</v>
      </c>
      <c r="R12" s="9"/>
      <c r="S12" s="9">
        <v>2910</v>
      </c>
      <c r="T12" s="9"/>
      <c r="U12" s="9">
        <v>78082852278</v>
      </c>
      <c r="V12" s="9"/>
      <c r="W12" s="9">
        <v>105589540863.117</v>
      </c>
      <c r="X12" s="8"/>
      <c r="Y12" s="10">
        <f t="shared" si="0"/>
        <v>4.4688358240865547E-2</v>
      </c>
      <c r="AA12" s="48"/>
    </row>
    <row r="13" spans="1:28" s="11" customFormat="1" ht="22.5" x14ac:dyDescent="0.55000000000000004">
      <c r="A13" s="43" t="s">
        <v>94</v>
      </c>
      <c r="B13" s="8"/>
      <c r="C13" s="9">
        <v>21124532</v>
      </c>
      <c r="D13" s="9"/>
      <c r="E13" s="9">
        <v>48162558064</v>
      </c>
      <c r="F13" s="9"/>
      <c r="G13" s="9">
        <v>50712201098.558998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21124532</v>
      </c>
      <c r="R13" s="9"/>
      <c r="S13" s="9">
        <v>2567</v>
      </c>
      <c r="T13" s="9"/>
      <c r="U13" s="9">
        <v>48162558064</v>
      </c>
      <c r="V13" s="9"/>
      <c r="W13" s="9">
        <v>53904024935.818199</v>
      </c>
      <c r="X13" s="8"/>
      <c r="Y13" s="10">
        <f t="shared" si="0"/>
        <v>2.2813645719694846E-2</v>
      </c>
      <c r="AA13" s="48"/>
    </row>
    <row r="14" spans="1:28" s="11" customFormat="1" ht="22.5" x14ac:dyDescent="0.55000000000000004">
      <c r="A14" s="43" t="s">
        <v>118</v>
      </c>
      <c r="B14" s="8"/>
      <c r="C14" s="9">
        <v>5400000</v>
      </c>
      <c r="D14" s="9"/>
      <c r="E14" s="9">
        <v>71895634954</v>
      </c>
      <c r="F14" s="9"/>
      <c r="G14" s="9">
        <v>72734638500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5400000</v>
      </c>
      <c r="R14" s="9"/>
      <c r="S14" s="9">
        <v>14040</v>
      </c>
      <c r="T14" s="9"/>
      <c r="U14" s="9">
        <v>71895634954</v>
      </c>
      <c r="V14" s="9"/>
      <c r="W14" s="9">
        <v>75364894800</v>
      </c>
      <c r="X14" s="8"/>
      <c r="Y14" s="10">
        <f t="shared" si="0"/>
        <v>3.189646805997224E-2</v>
      </c>
      <c r="AA14" s="48"/>
    </row>
    <row r="15" spans="1:28" s="11" customFormat="1" ht="22.5" x14ac:dyDescent="0.55000000000000004">
      <c r="A15" s="43" t="s">
        <v>115</v>
      </c>
      <c r="B15" s="8"/>
      <c r="C15" s="9">
        <v>1601232</v>
      </c>
      <c r="D15" s="9"/>
      <c r="E15" s="9">
        <v>53391358284</v>
      </c>
      <c r="F15" s="9"/>
      <c r="G15" s="9">
        <v>61869560507.351997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1601232</v>
      </c>
      <c r="R15" s="9"/>
      <c r="S15" s="9">
        <v>39480</v>
      </c>
      <c r="T15" s="9"/>
      <c r="U15" s="9">
        <v>53391358284</v>
      </c>
      <c r="V15" s="9"/>
      <c r="W15" s="9">
        <v>62840500355.807999</v>
      </c>
      <c r="X15" s="8"/>
      <c r="Y15" s="10">
        <f t="shared" si="0"/>
        <v>2.6595804555832856E-2</v>
      </c>
      <c r="AA15" s="48"/>
    </row>
    <row r="16" spans="1:28" s="11" customFormat="1" ht="22.5" x14ac:dyDescent="0.55000000000000004">
      <c r="A16" s="43" t="s">
        <v>36</v>
      </c>
      <c r="B16" s="8"/>
      <c r="C16" s="9">
        <v>12973987</v>
      </c>
      <c r="D16" s="9"/>
      <c r="E16" s="9">
        <v>110620948072</v>
      </c>
      <c r="F16" s="9"/>
      <c r="G16" s="9">
        <v>99305296685.595001</v>
      </c>
      <c r="H16" s="9"/>
      <c r="I16" s="9">
        <v>8230194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21204181</v>
      </c>
      <c r="R16" s="9"/>
      <c r="S16" s="9">
        <v>5660</v>
      </c>
      <c r="T16" s="9"/>
      <c r="U16" s="9">
        <v>110620948072</v>
      </c>
      <c r="V16" s="9"/>
      <c r="W16" s="9">
        <v>119301571256.463</v>
      </c>
      <c r="X16" s="8"/>
      <c r="Y16" s="10">
        <f t="shared" si="0"/>
        <v>5.0491661498163122E-2</v>
      </c>
      <c r="AA16" s="48"/>
    </row>
    <row r="17" spans="1:27" s="11" customFormat="1" ht="22.5" x14ac:dyDescent="0.55000000000000004">
      <c r="A17" s="43" t="s">
        <v>119</v>
      </c>
      <c r="B17" s="8"/>
      <c r="C17" s="9">
        <v>700982</v>
      </c>
      <c r="D17" s="9"/>
      <c r="E17" s="9">
        <v>100118563930</v>
      </c>
      <c r="F17" s="9"/>
      <c r="G17" s="9">
        <v>102124643184.576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700982</v>
      </c>
      <c r="R17" s="9"/>
      <c r="S17" s="9">
        <v>160000</v>
      </c>
      <c r="T17" s="9"/>
      <c r="U17" s="9">
        <v>100118563930</v>
      </c>
      <c r="V17" s="9"/>
      <c r="W17" s="9">
        <v>111489785136</v>
      </c>
      <c r="X17" s="8"/>
      <c r="Y17" s="10">
        <f t="shared" si="0"/>
        <v>4.7185501685376094E-2</v>
      </c>
      <c r="AA17" s="48"/>
    </row>
    <row r="18" spans="1:27" s="11" customFormat="1" ht="22.5" x14ac:dyDescent="0.55000000000000004">
      <c r="A18" s="43" t="s">
        <v>17</v>
      </c>
      <c r="B18" s="8"/>
      <c r="C18" s="9">
        <v>4384003</v>
      </c>
      <c r="D18" s="9"/>
      <c r="E18" s="9">
        <v>54685253200</v>
      </c>
      <c r="F18" s="9"/>
      <c r="G18" s="9">
        <v>72297862641.8685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4384003</v>
      </c>
      <c r="R18" s="9"/>
      <c r="S18" s="9">
        <v>16770</v>
      </c>
      <c r="T18" s="9"/>
      <c r="U18" s="9">
        <v>54685253200</v>
      </c>
      <c r="V18" s="9"/>
      <c r="W18" s="9">
        <v>73082287914.655502</v>
      </c>
      <c r="X18" s="8"/>
      <c r="Y18" s="10">
        <f t="shared" si="0"/>
        <v>3.0930406901058985E-2</v>
      </c>
      <c r="AA18" s="48"/>
    </row>
    <row r="19" spans="1:27" s="11" customFormat="1" ht="22.5" x14ac:dyDescent="0.55000000000000004">
      <c r="A19" s="43" t="s">
        <v>122</v>
      </c>
      <c r="B19" s="8"/>
      <c r="C19" s="9">
        <v>1500462</v>
      </c>
      <c r="D19" s="9"/>
      <c r="E19" s="9">
        <v>7809486980</v>
      </c>
      <c r="F19" s="9"/>
      <c r="G19" s="9">
        <v>7584451666.8435001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1500462</v>
      </c>
      <c r="R19" s="9"/>
      <c r="S19" s="9">
        <v>4809</v>
      </c>
      <c r="T19" s="9"/>
      <c r="U19" s="9">
        <v>7809486980</v>
      </c>
      <c r="V19" s="9"/>
      <c r="W19" s="9">
        <v>7172788213.5398998</v>
      </c>
      <c r="X19" s="8"/>
      <c r="Y19" s="10">
        <f t="shared" si="0"/>
        <v>3.0357185631488567E-3</v>
      </c>
      <c r="AA19" s="48"/>
    </row>
    <row r="20" spans="1:27" s="11" customFormat="1" ht="22.5" x14ac:dyDescent="0.55000000000000004">
      <c r="A20" s="43" t="s">
        <v>117</v>
      </c>
      <c r="B20" s="8"/>
      <c r="C20" s="9">
        <v>1000000</v>
      </c>
      <c r="D20" s="9"/>
      <c r="E20" s="9">
        <v>40875741547</v>
      </c>
      <c r="F20" s="9"/>
      <c r="G20" s="9">
        <v>41799802500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1000000</v>
      </c>
      <c r="R20" s="9"/>
      <c r="S20" s="9">
        <v>45850</v>
      </c>
      <c r="T20" s="9"/>
      <c r="U20" s="9">
        <v>40875741547</v>
      </c>
      <c r="V20" s="9"/>
      <c r="W20" s="9">
        <v>45577192500</v>
      </c>
      <c r="X20" s="8"/>
      <c r="Y20" s="10">
        <f t="shared" si="0"/>
        <v>1.9289504333514392E-2</v>
      </c>
      <c r="AA20" s="48"/>
    </row>
    <row r="21" spans="1:27" s="11" customFormat="1" ht="22.5" x14ac:dyDescent="0.55000000000000004">
      <c r="A21" s="43" t="s">
        <v>19</v>
      </c>
      <c r="B21" s="8"/>
      <c r="C21" s="9">
        <v>1236522</v>
      </c>
      <c r="D21" s="9"/>
      <c r="E21" s="9">
        <v>4420771130</v>
      </c>
      <c r="F21" s="9"/>
      <c r="G21" s="9">
        <v>2393183659.4127002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1236522</v>
      </c>
      <c r="R21" s="9"/>
      <c r="S21" s="9">
        <v>1853</v>
      </c>
      <c r="T21" s="9"/>
      <c r="U21" s="9">
        <v>4420771130</v>
      </c>
      <c r="V21" s="9"/>
      <c r="W21" s="9">
        <v>2277642178.1673002</v>
      </c>
      <c r="X21" s="8"/>
      <c r="Y21" s="10">
        <f t="shared" si="0"/>
        <v>9.6395996014790283E-4</v>
      </c>
      <c r="AA21" s="48"/>
    </row>
    <row r="22" spans="1:27" s="11" customFormat="1" ht="22.5" x14ac:dyDescent="0.55000000000000004">
      <c r="A22" s="43" t="s">
        <v>91</v>
      </c>
      <c r="B22" s="8"/>
      <c r="C22" s="9">
        <v>15131137</v>
      </c>
      <c r="D22" s="9"/>
      <c r="E22" s="9">
        <v>60949729757</v>
      </c>
      <c r="F22" s="9"/>
      <c r="G22" s="9">
        <v>84531019849.856995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15131137</v>
      </c>
      <c r="R22" s="9"/>
      <c r="S22" s="9">
        <v>5290</v>
      </c>
      <c r="T22" s="9"/>
      <c r="U22" s="9">
        <v>60949729757</v>
      </c>
      <c r="V22" s="9"/>
      <c r="W22" s="9">
        <v>79567454627.356506</v>
      </c>
      <c r="X22" s="8"/>
      <c r="Y22" s="10">
        <f t="shared" si="0"/>
        <v>3.3675105390510905E-2</v>
      </c>
      <c r="AA22" s="48"/>
    </row>
    <row r="23" spans="1:27" s="11" customFormat="1" ht="22.5" x14ac:dyDescent="0.55000000000000004">
      <c r="A23" s="43" t="s">
        <v>121</v>
      </c>
      <c r="B23" s="8"/>
      <c r="C23" s="9">
        <v>1345550</v>
      </c>
      <c r="D23" s="9"/>
      <c r="E23" s="9">
        <v>36510838248</v>
      </c>
      <c r="F23" s="9"/>
      <c r="G23" s="9">
        <v>38186880557.625</v>
      </c>
      <c r="H23" s="9"/>
      <c r="I23" s="9">
        <v>1076440</v>
      </c>
      <c r="J23" s="9"/>
      <c r="K23" s="9">
        <v>0</v>
      </c>
      <c r="L23" s="9"/>
      <c r="M23" s="9">
        <v>-1345550</v>
      </c>
      <c r="N23" s="9"/>
      <c r="O23" s="9">
        <v>22986044278</v>
      </c>
      <c r="P23" s="9"/>
      <c r="Q23" s="9">
        <v>1076440</v>
      </c>
      <c r="R23" s="9"/>
      <c r="S23" s="9">
        <v>17890</v>
      </c>
      <c r="T23" s="9"/>
      <c r="U23" s="9">
        <v>16227039222</v>
      </c>
      <c r="V23" s="9"/>
      <c r="W23" s="9">
        <v>19142929405.98</v>
      </c>
      <c r="X23" s="8"/>
      <c r="Y23" s="10">
        <f t="shared" si="0"/>
        <v>8.1018070547634394E-3</v>
      </c>
      <c r="AA23" s="48"/>
    </row>
    <row r="24" spans="1:27" s="11" customFormat="1" ht="22.5" x14ac:dyDescent="0.55000000000000004">
      <c r="A24" s="43" t="s">
        <v>116</v>
      </c>
      <c r="B24" s="8"/>
      <c r="C24" s="9">
        <v>872738</v>
      </c>
      <c r="D24" s="9"/>
      <c r="E24" s="9">
        <v>42442529394</v>
      </c>
      <c r="F24" s="9"/>
      <c r="G24" s="9">
        <v>38822648098.275002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872738</v>
      </c>
      <c r="R24" s="9"/>
      <c r="S24" s="9">
        <v>44300</v>
      </c>
      <c r="T24" s="9"/>
      <c r="U24" s="9">
        <v>42442529394</v>
      </c>
      <c r="V24" s="9"/>
      <c r="W24" s="9">
        <v>38432252754.269997</v>
      </c>
      <c r="X24" s="8"/>
      <c r="Y24" s="10">
        <f t="shared" si="0"/>
        <v>1.6265571997446125E-2</v>
      </c>
      <c r="AA24" s="48"/>
    </row>
    <row r="25" spans="1:27" s="11" customFormat="1" ht="22.5" x14ac:dyDescent="0.55000000000000004">
      <c r="A25" s="43" t="s">
        <v>20</v>
      </c>
      <c r="B25" s="8"/>
      <c r="C25" s="9">
        <v>1405861</v>
      </c>
      <c r="D25" s="9"/>
      <c r="E25" s="9">
        <v>36644249933</v>
      </c>
      <c r="F25" s="9"/>
      <c r="G25" s="9">
        <v>42162458153.098503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1405861</v>
      </c>
      <c r="R25" s="9"/>
      <c r="S25" s="9">
        <v>29980</v>
      </c>
      <c r="T25" s="9"/>
      <c r="U25" s="9">
        <v>36644249933</v>
      </c>
      <c r="V25" s="9"/>
      <c r="W25" s="9">
        <v>41896933888.959</v>
      </c>
      <c r="X25" s="8"/>
      <c r="Y25" s="10">
        <f t="shared" si="0"/>
        <v>1.7731919047274371E-2</v>
      </c>
      <c r="AA25" s="48"/>
    </row>
    <row r="26" spans="1:27" s="11" customFormat="1" ht="22.5" x14ac:dyDescent="0.55000000000000004">
      <c r="A26" s="43" t="s">
        <v>111</v>
      </c>
      <c r="B26" s="8"/>
      <c r="C26" s="9">
        <v>38750986</v>
      </c>
      <c r="D26" s="9"/>
      <c r="E26" s="9">
        <v>82749270186</v>
      </c>
      <c r="F26" s="9"/>
      <c r="G26" s="9">
        <v>78350529466.132202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38750986</v>
      </c>
      <c r="R26" s="9"/>
      <c r="S26" s="9">
        <v>2018</v>
      </c>
      <c r="T26" s="9"/>
      <c r="U26" s="9">
        <v>82749270186</v>
      </c>
      <c r="V26" s="9"/>
      <c r="W26" s="9">
        <v>77734202783.999405</v>
      </c>
      <c r="X26" s="8"/>
      <c r="Y26" s="10">
        <f t="shared" si="0"/>
        <v>3.2899223475957695E-2</v>
      </c>
      <c r="AA26" s="48"/>
    </row>
    <row r="27" spans="1:27" s="11" customFormat="1" ht="22.5" x14ac:dyDescent="0.55000000000000004">
      <c r="A27" s="43" t="s">
        <v>21</v>
      </c>
      <c r="B27" s="8"/>
      <c r="C27" s="9">
        <v>11509789</v>
      </c>
      <c r="D27" s="9"/>
      <c r="E27" s="9">
        <v>67522698443</v>
      </c>
      <c r="F27" s="9"/>
      <c r="G27" s="9">
        <v>95649316115.561996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11509789</v>
      </c>
      <c r="R27" s="9"/>
      <c r="S27" s="9">
        <v>8320</v>
      </c>
      <c r="T27" s="9"/>
      <c r="U27" s="9">
        <v>67522698443</v>
      </c>
      <c r="V27" s="9"/>
      <c r="W27" s="9">
        <v>95191663885.343994</v>
      </c>
      <c r="X27" s="8"/>
      <c r="Y27" s="10">
        <f t="shared" si="0"/>
        <v>4.0287694618987083E-2</v>
      </c>
      <c r="AA27" s="48"/>
    </row>
    <row r="28" spans="1:27" s="11" customFormat="1" ht="22.5" x14ac:dyDescent="0.55000000000000004">
      <c r="A28" s="43" t="s">
        <v>92</v>
      </c>
      <c r="B28" s="8"/>
      <c r="C28" s="9">
        <v>6924087</v>
      </c>
      <c r="D28" s="9"/>
      <c r="E28" s="9">
        <v>78528603669</v>
      </c>
      <c r="F28" s="9"/>
      <c r="G28" s="9">
        <v>70411951220.440506</v>
      </c>
      <c r="H28" s="9"/>
      <c r="I28" s="9">
        <v>0</v>
      </c>
      <c r="J28" s="9"/>
      <c r="K28" s="9">
        <v>0</v>
      </c>
      <c r="L28" s="9"/>
      <c r="M28" s="9">
        <v>-2009560</v>
      </c>
      <c r="N28" s="9"/>
      <c r="O28" s="9">
        <v>23987167306</v>
      </c>
      <c r="P28" s="9"/>
      <c r="Q28" s="9">
        <v>4914527</v>
      </c>
      <c r="R28" s="9"/>
      <c r="S28" s="9">
        <v>13470</v>
      </c>
      <c r="T28" s="9"/>
      <c r="U28" s="9">
        <v>55737448566</v>
      </c>
      <c r="V28" s="9"/>
      <c r="W28" s="9">
        <v>65804796551.794502</v>
      </c>
      <c r="X28" s="8"/>
      <c r="Y28" s="10">
        <f t="shared" si="0"/>
        <v>2.7850375124616834E-2</v>
      </c>
      <c r="AA28" s="48"/>
    </row>
    <row r="29" spans="1:27" s="11" customFormat="1" ht="22.5" x14ac:dyDescent="0.55000000000000004">
      <c r="A29" s="43" t="s">
        <v>123</v>
      </c>
      <c r="B29" s="8"/>
      <c r="C29" s="9">
        <v>2000000</v>
      </c>
      <c r="D29" s="9"/>
      <c r="E29" s="9">
        <v>49005434880</v>
      </c>
      <c r="F29" s="9"/>
      <c r="G29" s="9">
        <v>73519938000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2000000</v>
      </c>
      <c r="R29" s="9"/>
      <c r="S29" s="9">
        <v>36030</v>
      </c>
      <c r="T29" s="9"/>
      <c r="U29" s="9">
        <v>49005434880</v>
      </c>
      <c r="V29" s="9"/>
      <c r="W29" s="9">
        <v>71631243000</v>
      </c>
      <c r="X29" s="8"/>
      <c r="Y29" s="10">
        <f t="shared" si="0"/>
        <v>3.0316285327656425E-2</v>
      </c>
      <c r="AA29" s="48"/>
    </row>
    <row r="30" spans="1:27" s="11" customFormat="1" ht="22.5" x14ac:dyDescent="0.55000000000000004">
      <c r="A30" s="43" t="s">
        <v>33</v>
      </c>
      <c r="B30" s="8"/>
      <c r="C30" s="9">
        <v>4140365</v>
      </c>
      <c r="D30" s="9"/>
      <c r="E30" s="9">
        <v>84097284091</v>
      </c>
      <c r="F30" s="9"/>
      <c r="G30" s="9">
        <v>71860642801.244995</v>
      </c>
      <c r="H30" s="9"/>
      <c r="I30" s="9">
        <v>1430000</v>
      </c>
      <c r="J30" s="9"/>
      <c r="K30" s="9">
        <v>24948030306</v>
      </c>
      <c r="L30" s="9"/>
      <c r="M30" s="9">
        <v>0</v>
      </c>
      <c r="N30" s="9"/>
      <c r="O30" s="9">
        <v>0</v>
      </c>
      <c r="P30" s="9"/>
      <c r="Q30" s="9">
        <v>5570365</v>
      </c>
      <c r="R30" s="9"/>
      <c r="S30" s="9">
        <v>17550</v>
      </c>
      <c r="T30" s="9"/>
      <c r="U30" s="9">
        <v>109045314397</v>
      </c>
      <c r="V30" s="9"/>
      <c r="W30" s="9">
        <v>97178234310.787506</v>
      </c>
      <c r="X30" s="8"/>
      <c r="Y30" s="10">
        <f t="shared" si="0"/>
        <v>4.1128465116872057E-2</v>
      </c>
      <c r="AA30" s="48"/>
    </row>
    <row r="31" spans="1:27" s="11" customFormat="1" ht="22.5" x14ac:dyDescent="0.55000000000000004">
      <c r="A31" s="43" t="s">
        <v>22</v>
      </c>
      <c r="B31" s="8"/>
      <c r="C31" s="9">
        <v>1694254</v>
      </c>
      <c r="D31" s="9"/>
      <c r="E31" s="9">
        <v>37746115823</v>
      </c>
      <c r="F31" s="9"/>
      <c r="G31" s="9">
        <v>58979745068.274002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1694254</v>
      </c>
      <c r="R31" s="9"/>
      <c r="S31" s="9">
        <v>38040</v>
      </c>
      <c r="T31" s="9"/>
      <c r="U31" s="9">
        <v>37746115823</v>
      </c>
      <c r="V31" s="9"/>
      <c r="W31" s="9">
        <v>64065948098.148003</v>
      </c>
      <c r="X31" s="8"/>
      <c r="Y31" s="10">
        <f t="shared" si="0"/>
        <v>2.7114447285666709E-2</v>
      </c>
      <c r="AA31" s="48"/>
    </row>
    <row r="32" spans="1:27" s="11" customFormat="1" ht="22.5" x14ac:dyDescent="0.55000000000000004">
      <c r="A32" s="43" t="s">
        <v>23</v>
      </c>
      <c r="B32" s="8"/>
      <c r="C32" s="9">
        <v>2224603</v>
      </c>
      <c r="D32" s="9"/>
      <c r="E32" s="9">
        <v>35311027462</v>
      </c>
      <c r="F32" s="9"/>
      <c r="G32" s="9">
        <v>56500416940.432503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2224603</v>
      </c>
      <c r="R32" s="9"/>
      <c r="S32" s="9">
        <v>22300</v>
      </c>
      <c r="T32" s="9"/>
      <c r="U32" s="9">
        <v>35311027462</v>
      </c>
      <c r="V32" s="9"/>
      <c r="W32" s="9">
        <v>49313475450.945</v>
      </c>
      <c r="X32" s="8"/>
      <c r="Y32" s="10">
        <f t="shared" si="0"/>
        <v>2.0870800640290847E-2</v>
      </c>
      <c r="AA32" s="48"/>
    </row>
    <row r="33" spans="1:27" s="11" customFormat="1" ht="22.5" x14ac:dyDescent="0.55000000000000004">
      <c r="A33" s="43" t="s">
        <v>112</v>
      </c>
      <c r="B33" s="8"/>
      <c r="C33" s="9">
        <v>1795135</v>
      </c>
      <c r="D33" s="9"/>
      <c r="E33" s="9">
        <v>45458855726</v>
      </c>
      <c r="F33" s="9"/>
      <c r="G33" s="9">
        <v>45771243734.137497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1795135</v>
      </c>
      <c r="R33" s="9"/>
      <c r="S33" s="9">
        <v>25500</v>
      </c>
      <c r="T33" s="9"/>
      <c r="U33" s="9">
        <v>45458855726</v>
      </c>
      <c r="V33" s="9"/>
      <c r="W33" s="9">
        <v>45503575642.125</v>
      </c>
      <c r="X33" s="8"/>
      <c r="Y33" s="10">
        <f t="shared" si="0"/>
        <v>1.9258347682103723E-2</v>
      </c>
      <c r="AA33" s="48"/>
    </row>
    <row r="34" spans="1:27" s="11" customFormat="1" ht="22.5" x14ac:dyDescent="0.55000000000000004">
      <c r="A34" s="43" t="s">
        <v>35</v>
      </c>
      <c r="B34" s="8"/>
      <c r="C34" s="9">
        <v>8554343</v>
      </c>
      <c r="D34" s="9"/>
      <c r="E34" s="9">
        <v>51364889994</v>
      </c>
      <c r="F34" s="9"/>
      <c r="G34" s="9">
        <v>46598876732.141998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8554343</v>
      </c>
      <c r="R34" s="9"/>
      <c r="S34" s="9">
        <v>5390</v>
      </c>
      <c r="T34" s="9"/>
      <c r="U34" s="9">
        <v>51364889994</v>
      </c>
      <c r="V34" s="9"/>
      <c r="W34" s="9">
        <v>45833566712.818497</v>
      </c>
      <c r="X34" s="8"/>
      <c r="Y34" s="10">
        <f t="shared" si="0"/>
        <v>1.9398008855576906E-2</v>
      </c>
      <c r="AA34" s="48"/>
    </row>
    <row r="35" spans="1:27" s="11" customFormat="1" ht="22.5" x14ac:dyDescent="0.55000000000000004">
      <c r="A35" s="43" t="s">
        <v>24</v>
      </c>
      <c r="B35" s="8"/>
      <c r="C35" s="9">
        <v>7604037</v>
      </c>
      <c r="D35" s="9"/>
      <c r="E35" s="9">
        <v>30761537126</v>
      </c>
      <c r="F35" s="9"/>
      <c r="G35" s="9">
        <v>30643346740.311901</v>
      </c>
      <c r="H35" s="9"/>
      <c r="I35" s="9">
        <v>0</v>
      </c>
      <c r="J35" s="9"/>
      <c r="K35" s="9">
        <v>0</v>
      </c>
      <c r="L35" s="9"/>
      <c r="M35" s="9">
        <v>-1</v>
      </c>
      <c r="N35" s="9"/>
      <c r="O35" s="9">
        <v>1</v>
      </c>
      <c r="P35" s="9"/>
      <c r="Q35" s="9">
        <v>7604036</v>
      </c>
      <c r="R35" s="9"/>
      <c r="S35" s="9">
        <v>4180</v>
      </c>
      <c r="T35" s="9"/>
      <c r="U35" s="9">
        <v>30761533081</v>
      </c>
      <c r="V35" s="9"/>
      <c r="W35" s="9">
        <v>31595750500.644001</v>
      </c>
      <c r="X35" s="8"/>
      <c r="Y35" s="10">
        <f t="shared" si="0"/>
        <v>1.3372178775663112E-2</v>
      </c>
      <c r="AA35" s="48"/>
    </row>
    <row r="36" spans="1:27" s="11" customFormat="1" ht="22.5" x14ac:dyDescent="0.55000000000000004">
      <c r="A36" s="43" t="s">
        <v>34</v>
      </c>
      <c r="B36" s="8"/>
      <c r="C36" s="9">
        <v>9277391</v>
      </c>
      <c r="D36" s="9"/>
      <c r="E36" s="9">
        <v>45692192015</v>
      </c>
      <c r="F36" s="9"/>
      <c r="G36" s="9">
        <v>50998713595.231499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9277391</v>
      </c>
      <c r="R36" s="9"/>
      <c r="S36" s="9">
        <v>5610</v>
      </c>
      <c r="T36" s="9"/>
      <c r="U36" s="9">
        <v>45692192015</v>
      </c>
      <c r="V36" s="9"/>
      <c r="W36" s="9">
        <v>51736488837.115501</v>
      </c>
      <c r="X36" s="8"/>
      <c r="Y36" s="10">
        <f t="shared" si="0"/>
        <v>2.1896285639453516E-2</v>
      </c>
      <c r="AA36" s="48"/>
    </row>
    <row r="37" spans="1:27" s="11" customFormat="1" ht="22.5" x14ac:dyDescent="0.55000000000000004">
      <c r="A37" s="43" t="s">
        <v>93</v>
      </c>
      <c r="B37" s="8"/>
      <c r="C37" s="9">
        <v>15714229</v>
      </c>
      <c r="D37" s="9"/>
      <c r="E37" s="9">
        <v>45593190148</v>
      </c>
      <c r="F37" s="9"/>
      <c r="G37" s="9">
        <v>37411646763.192703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15714229</v>
      </c>
      <c r="R37" s="9"/>
      <c r="S37" s="9">
        <v>2452</v>
      </c>
      <c r="T37" s="9"/>
      <c r="U37" s="9">
        <v>45593190148</v>
      </c>
      <c r="V37" s="9"/>
      <c r="W37" s="9">
        <v>38302028335.427399</v>
      </c>
      <c r="X37" s="8"/>
      <c r="Y37" s="10">
        <f t="shared" si="0"/>
        <v>1.6210457490522651E-2</v>
      </c>
      <c r="AA37" s="48"/>
    </row>
    <row r="38" spans="1:27" s="11" customFormat="1" ht="22.5" x14ac:dyDescent="0.55000000000000004">
      <c r="A38" s="43" t="s">
        <v>26</v>
      </c>
      <c r="B38" s="8"/>
      <c r="C38" s="9">
        <v>32028517</v>
      </c>
      <c r="D38" s="9"/>
      <c r="E38" s="9">
        <v>130639637383</v>
      </c>
      <c r="F38" s="9"/>
      <c r="G38" s="9">
        <v>188799027630.431</v>
      </c>
      <c r="H38" s="9"/>
      <c r="I38" s="9">
        <v>11209981</v>
      </c>
      <c r="J38" s="9"/>
      <c r="K38" s="9">
        <v>0</v>
      </c>
      <c r="L38" s="9"/>
      <c r="M38" s="9">
        <v>-1</v>
      </c>
      <c r="N38" s="9"/>
      <c r="O38" s="9">
        <v>1</v>
      </c>
      <c r="P38" s="9"/>
      <c r="Q38" s="9">
        <v>43238497</v>
      </c>
      <c r="R38" s="9"/>
      <c r="S38" s="9">
        <v>4976</v>
      </c>
      <c r="T38" s="9"/>
      <c r="U38" s="9">
        <v>130639634362</v>
      </c>
      <c r="V38" s="9"/>
      <c r="W38" s="9">
        <v>213874590243.62201</v>
      </c>
      <c r="X38" s="8"/>
      <c r="Y38" s="10">
        <f t="shared" si="0"/>
        <v>9.0517528812968498E-2</v>
      </c>
      <c r="AA38" s="48"/>
    </row>
    <row r="39" spans="1:27" s="11" customFormat="1" ht="22.5" x14ac:dyDescent="0.55000000000000004">
      <c r="A39" s="43" t="s">
        <v>113</v>
      </c>
      <c r="B39" s="8"/>
      <c r="C39" s="9">
        <v>5353304</v>
      </c>
      <c r="D39" s="9"/>
      <c r="E39" s="9">
        <v>42996964933</v>
      </c>
      <c r="F39" s="9"/>
      <c r="G39" s="9">
        <v>39272314588.056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5353304</v>
      </c>
      <c r="R39" s="9"/>
      <c r="S39" s="9">
        <v>7010</v>
      </c>
      <c r="T39" s="9"/>
      <c r="U39" s="9">
        <v>42996964933</v>
      </c>
      <c r="V39" s="9"/>
      <c r="W39" s="9">
        <v>37303377406.811996</v>
      </c>
      <c r="X39" s="8"/>
      <c r="Y39" s="10">
        <f t="shared" si="0"/>
        <v>1.5787801325047014E-2</v>
      </c>
      <c r="AA39" s="48"/>
    </row>
    <row r="40" spans="1:27" s="11" customFormat="1" ht="22.5" x14ac:dyDescent="0.55000000000000004">
      <c r="A40" s="43" t="s">
        <v>28</v>
      </c>
      <c r="B40" s="8"/>
      <c r="C40" s="9">
        <v>19848641</v>
      </c>
      <c r="D40" s="9"/>
      <c r="E40" s="9">
        <v>51795311782</v>
      </c>
      <c r="F40" s="9"/>
      <c r="G40" s="9">
        <v>35376861063.787697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19848641</v>
      </c>
      <c r="R40" s="9"/>
      <c r="S40" s="9">
        <v>1915</v>
      </c>
      <c r="T40" s="9"/>
      <c r="U40" s="9">
        <v>51795311782</v>
      </c>
      <c r="V40" s="9"/>
      <c r="W40" s="9">
        <v>37783987137.285797</v>
      </c>
      <c r="X40" s="8"/>
      <c r="Y40" s="10">
        <f t="shared" si="0"/>
        <v>1.5991208401485598E-2</v>
      </c>
      <c r="AA40" s="48"/>
    </row>
    <row r="41" spans="1:27" s="11" customFormat="1" ht="22.5" x14ac:dyDescent="0.55000000000000004">
      <c r="A41" s="43" t="s">
        <v>29</v>
      </c>
      <c r="B41" s="8"/>
      <c r="C41" s="9">
        <v>4758519</v>
      </c>
      <c r="D41" s="9"/>
      <c r="E41" s="9">
        <v>35578412819</v>
      </c>
      <c r="F41" s="9"/>
      <c r="G41" s="9">
        <v>37463230030.643997</v>
      </c>
      <c r="H41" s="9"/>
      <c r="I41" s="9">
        <v>0</v>
      </c>
      <c r="J41" s="9"/>
      <c r="K41" s="9">
        <v>0</v>
      </c>
      <c r="L41" s="9"/>
      <c r="M41" s="9">
        <v>-220000</v>
      </c>
      <c r="N41" s="9"/>
      <c r="O41" s="9">
        <v>1828256773</v>
      </c>
      <c r="P41" s="9"/>
      <c r="Q41" s="9">
        <v>4538519</v>
      </c>
      <c r="R41" s="9"/>
      <c r="S41" s="9">
        <v>7670</v>
      </c>
      <c r="T41" s="9"/>
      <c r="U41" s="9">
        <v>33933520612</v>
      </c>
      <c r="V41" s="9"/>
      <c r="W41" s="9">
        <v>34603318607.656502</v>
      </c>
      <c r="X41" s="8"/>
      <c r="Y41" s="10">
        <f t="shared" si="0"/>
        <v>1.4645063191120631E-2</v>
      </c>
      <c r="AA41" s="48"/>
    </row>
    <row r="42" spans="1:27" s="11" customFormat="1" ht="22.5" x14ac:dyDescent="0.55000000000000004">
      <c r="A42" s="43" t="s">
        <v>30</v>
      </c>
      <c r="B42" s="8"/>
      <c r="C42" s="9">
        <v>18404889</v>
      </c>
      <c r="D42" s="9"/>
      <c r="E42" s="9">
        <v>100882261636</v>
      </c>
      <c r="F42" s="9"/>
      <c r="G42" s="9">
        <v>102600490537.804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18404889</v>
      </c>
      <c r="R42" s="9"/>
      <c r="S42" s="9">
        <v>6840</v>
      </c>
      <c r="T42" s="9"/>
      <c r="U42" s="9">
        <v>100882261636</v>
      </c>
      <c r="V42" s="9"/>
      <c r="W42" s="9">
        <v>125140398587.478</v>
      </c>
      <c r="X42" s="8"/>
      <c r="Y42" s="10">
        <f t="shared" si="0"/>
        <v>5.2962811626689713E-2</v>
      </c>
      <c r="AA42" s="48"/>
    </row>
    <row r="43" spans="1:27" s="11" customFormat="1" ht="22.5" x14ac:dyDescent="0.55000000000000004">
      <c r="A43" s="43" t="s">
        <v>128</v>
      </c>
      <c r="B43" s="8"/>
      <c r="C43" s="9">
        <v>129000</v>
      </c>
      <c r="D43" s="9"/>
      <c r="E43" s="9">
        <v>8160202737</v>
      </c>
      <c r="F43" s="9"/>
      <c r="G43" s="9">
        <v>9739254577.5</v>
      </c>
      <c r="H43" s="9"/>
      <c r="I43" s="9">
        <v>0</v>
      </c>
      <c r="J43" s="9"/>
      <c r="K43" s="9">
        <v>0</v>
      </c>
      <c r="L43" s="9"/>
      <c r="M43" s="9">
        <v>-64500</v>
      </c>
      <c r="N43" s="9"/>
      <c r="O43" s="9">
        <v>5624345231</v>
      </c>
      <c r="P43" s="9"/>
      <c r="Q43" s="9">
        <v>64500</v>
      </c>
      <c r="R43" s="9"/>
      <c r="S43" s="9">
        <v>73650</v>
      </c>
      <c r="T43" s="9"/>
      <c r="U43" s="9">
        <v>4080101369</v>
      </c>
      <c r="V43" s="9"/>
      <c r="W43" s="9">
        <v>4722159971.25</v>
      </c>
      <c r="X43" s="8"/>
      <c r="Y43" s="10">
        <f t="shared" si="0"/>
        <v>1.9985462077106893E-3</v>
      </c>
      <c r="AA43" s="48"/>
    </row>
    <row r="44" spans="1:27" s="11" customFormat="1" ht="22.5" x14ac:dyDescent="0.55000000000000004">
      <c r="A44" s="43" t="s">
        <v>31</v>
      </c>
      <c r="B44" s="8"/>
      <c r="C44" s="9">
        <v>2353821</v>
      </c>
      <c r="D44" s="9"/>
      <c r="E44" s="9">
        <v>45667805170</v>
      </c>
      <c r="F44" s="9"/>
      <c r="G44" s="9">
        <v>47966223183.525002</v>
      </c>
      <c r="H44" s="9"/>
      <c r="I44" s="9">
        <v>1191683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3545504</v>
      </c>
      <c r="R44" s="9"/>
      <c r="S44" s="9">
        <v>15040</v>
      </c>
      <c r="T44" s="9"/>
      <c r="U44" s="9">
        <v>45667805170</v>
      </c>
      <c r="V44" s="9"/>
      <c r="W44" s="9">
        <v>53007100095</v>
      </c>
      <c r="X44" s="8"/>
      <c r="Y44" s="10">
        <f t="shared" si="0"/>
        <v>2.2434042794310632E-2</v>
      </c>
      <c r="AA44" s="48"/>
    </row>
    <row r="45" spans="1:27" s="11" customFormat="1" ht="22.5" x14ac:dyDescent="0.55000000000000004">
      <c r="A45" s="43" t="s">
        <v>32</v>
      </c>
      <c r="B45" s="8"/>
      <c r="C45" s="9">
        <v>1430176</v>
      </c>
      <c r="D45" s="9"/>
      <c r="E45" s="9">
        <v>55751042954</v>
      </c>
      <c r="F45" s="9"/>
      <c r="G45" s="9">
        <v>67628673159.695999</v>
      </c>
      <c r="H45" s="9"/>
      <c r="I45" s="9">
        <v>12329154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13759330</v>
      </c>
      <c r="R45" s="9"/>
      <c r="S45" s="9">
        <v>4873</v>
      </c>
      <c r="T45" s="9"/>
      <c r="U45" s="9">
        <v>55751042954</v>
      </c>
      <c r="V45" s="9"/>
      <c r="W45" s="9">
        <v>66650272260.2145</v>
      </c>
      <c r="X45" s="8"/>
      <c r="Y45" s="10">
        <f t="shared" si="0"/>
        <v>2.8208203381402258E-2</v>
      </c>
      <c r="AA45" s="48"/>
    </row>
    <row r="46" spans="1:27" s="11" customFormat="1" ht="22.5" x14ac:dyDescent="0.55000000000000004">
      <c r="A46" s="43" t="s">
        <v>120</v>
      </c>
      <c r="B46" s="8"/>
      <c r="C46" s="9">
        <v>8506949</v>
      </c>
      <c r="D46" s="9"/>
      <c r="E46" s="9">
        <v>42315365591</v>
      </c>
      <c r="F46" s="9"/>
      <c r="G46" s="9">
        <v>52006445815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8506949</v>
      </c>
      <c r="R46" s="9"/>
      <c r="S46" s="9">
        <v>6590</v>
      </c>
      <c r="T46" s="9"/>
      <c r="U46" s="9">
        <v>42315365591</v>
      </c>
      <c r="V46" s="9"/>
      <c r="W46" s="9">
        <v>55727232186.235497</v>
      </c>
      <c r="X46" s="8"/>
      <c r="Y46" s="10">
        <f t="shared" si="0"/>
        <v>2.3585276490015315E-2</v>
      </c>
      <c r="AA46" s="48"/>
    </row>
    <row r="47" spans="1:27" s="11" customFormat="1" ht="22.5" x14ac:dyDescent="0.55000000000000004">
      <c r="A47" s="43" t="s">
        <v>135</v>
      </c>
      <c r="B47" s="8"/>
      <c r="C47" s="9">
        <v>0</v>
      </c>
      <c r="D47" s="9"/>
      <c r="E47" s="9">
        <v>0</v>
      </c>
      <c r="F47" s="9"/>
      <c r="G47" s="9">
        <v>0</v>
      </c>
      <c r="H47" s="9"/>
      <c r="I47" s="9">
        <v>1830000</v>
      </c>
      <c r="J47" s="9"/>
      <c r="K47" s="9">
        <v>30094802082</v>
      </c>
      <c r="L47" s="9"/>
      <c r="M47" s="9">
        <v>0</v>
      </c>
      <c r="N47" s="9"/>
      <c r="O47" s="9">
        <v>0</v>
      </c>
      <c r="P47" s="9"/>
      <c r="Q47" s="9">
        <v>1830000</v>
      </c>
      <c r="R47" s="9"/>
      <c r="S47" s="9">
        <v>15900</v>
      </c>
      <c r="T47" s="9"/>
      <c r="U47" s="9">
        <v>30094802082</v>
      </c>
      <c r="V47" s="9"/>
      <c r="W47" s="9">
        <v>28923872850</v>
      </c>
      <c r="X47" s="8"/>
      <c r="Y47" s="10">
        <f t="shared" si="0"/>
        <v>1.2241367668315557E-2</v>
      </c>
      <c r="AA47" s="48"/>
    </row>
    <row r="48" spans="1:27" s="11" customFormat="1" ht="23.25" thickBot="1" x14ac:dyDescent="0.5">
      <c r="C48" s="15"/>
      <c r="D48" s="15"/>
      <c r="E48" s="14">
        <f>SUM(E9:E47)</f>
        <v>1990742855767</v>
      </c>
      <c r="F48" s="9"/>
      <c r="G48" s="14">
        <f>SUM(G9:G47)</f>
        <v>2188094711587.5161</v>
      </c>
      <c r="H48" s="9"/>
      <c r="I48" s="9"/>
      <c r="J48" s="9"/>
      <c r="K48" s="14">
        <f>SUM(K9:K47)</f>
        <v>55042832388</v>
      </c>
      <c r="L48" s="9"/>
      <c r="M48" s="9">
        <v>0</v>
      </c>
      <c r="N48" s="9"/>
      <c r="O48" s="14">
        <f>SUM(O9:O47)</f>
        <v>54425813590</v>
      </c>
      <c r="P48" s="9"/>
      <c r="Q48" s="9"/>
      <c r="R48" s="9"/>
      <c r="S48" s="9"/>
      <c r="T48" s="9"/>
      <c r="U48" s="14">
        <f>SUM(U9:U47)</f>
        <v>1996985733385</v>
      </c>
      <c r="V48" s="9"/>
      <c r="W48" s="14">
        <f>SUM(W9:W47)</f>
        <v>2296739529571.5586</v>
      </c>
      <c r="X48" s="9"/>
      <c r="Y48" s="16">
        <f>SUM(Y9:Y47)</f>
        <v>0.97204247735584781</v>
      </c>
      <c r="AA48" s="48"/>
    </row>
    <row r="49" spans="3:27" s="11" customFormat="1" ht="19.5" thickTop="1" x14ac:dyDescent="0.45">
      <c r="C49" s="15"/>
      <c r="D49" s="15"/>
      <c r="E49" s="15"/>
      <c r="F49" s="15"/>
      <c r="G49" s="28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AA49" s="48"/>
    </row>
    <row r="50" spans="3:27" s="11" customFormat="1" x14ac:dyDescent="0.4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AA50" s="48"/>
    </row>
    <row r="51" spans="3:27" s="11" customFormat="1" ht="22.5" x14ac:dyDescent="0.4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9"/>
      <c r="V51" s="15"/>
      <c r="W51" s="15"/>
      <c r="AA51" s="48"/>
    </row>
    <row r="52" spans="3:27" s="11" customFormat="1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47"/>
      <c r="N52" s="15"/>
      <c r="O52" s="15"/>
      <c r="P52" s="15"/>
      <c r="Q52" s="15"/>
      <c r="R52" s="15"/>
      <c r="S52" s="15"/>
      <c r="T52" s="15"/>
      <c r="U52" s="15"/>
      <c r="V52" s="15"/>
      <c r="W52" s="15"/>
      <c r="AA52" s="48"/>
    </row>
    <row r="53" spans="3:27" s="11" customFormat="1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3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3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AA55" s="48"/>
    </row>
    <row r="56" spans="3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3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3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3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3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3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3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3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3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x14ac:dyDescent="0.4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3:23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</sheetData>
  <mergeCells count="17"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C7" sqref="C7:E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7" t="s">
        <v>0</v>
      </c>
      <c r="B2" s="67" t="s">
        <v>0</v>
      </c>
      <c r="C2" s="67" t="s">
        <v>0</v>
      </c>
      <c r="D2" s="67" t="s">
        <v>0</v>
      </c>
      <c r="E2" s="67"/>
    </row>
    <row r="3" spans="1:5" s="7" customFormat="1" ht="19.5" x14ac:dyDescent="0.45">
      <c r="A3" s="67" t="s">
        <v>71</v>
      </c>
      <c r="B3" s="67" t="s">
        <v>71</v>
      </c>
      <c r="C3" s="67" t="s">
        <v>71</v>
      </c>
      <c r="D3" s="67" t="s">
        <v>71</v>
      </c>
      <c r="E3" s="67"/>
    </row>
    <row r="4" spans="1:5" s="7" customFormat="1" ht="19.5" x14ac:dyDescent="0.45">
      <c r="A4" s="67" t="str">
        <f>'درآمد سپرده بانکی'!A4:K4</f>
        <v>برای ماه منتهی به 1402/12/29</v>
      </c>
      <c r="B4" s="67" t="s">
        <v>2</v>
      </c>
      <c r="C4" s="67" t="s">
        <v>2</v>
      </c>
      <c r="D4" s="67" t="s">
        <v>2</v>
      </c>
      <c r="E4" s="67"/>
    </row>
    <row r="6" spans="1:5" s="5" customFormat="1" ht="24" x14ac:dyDescent="0.55000000000000004">
      <c r="A6" s="26" t="s">
        <v>105</v>
      </c>
      <c r="C6" s="26" t="s">
        <v>73</v>
      </c>
      <c r="E6" s="26" t="s">
        <v>134</v>
      </c>
    </row>
    <row r="7" spans="1:5" x14ac:dyDescent="0.45">
      <c r="A7" s="1" t="s">
        <v>105</v>
      </c>
      <c r="C7" s="28">
        <v>80075772</v>
      </c>
      <c r="D7" s="28"/>
      <c r="E7" s="28">
        <v>487358668</v>
      </c>
    </row>
    <row r="8" spans="1:5" x14ac:dyDescent="0.45">
      <c r="A8" s="1" t="s">
        <v>106</v>
      </c>
      <c r="C8" s="28">
        <v>0</v>
      </c>
      <c r="D8" s="28"/>
      <c r="E8" s="28">
        <v>17449</v>
      </c>
    </row>
    <row r="9" spans="1:5" x14ac:dyDescent="0.45">
      <c r="A9" s="1" t="s">
        <v>107</v>
      </c>
      <c r="C9" s="28">
        <v>6510734</v>
      </c>
      <c r="D9" s="28"/>
      <c r="E9" s="28">
        <v>26815094</v>
      </c>
    </row>
    <row r="10" spans="1:5" ht="19.5" thickBot="1" x14ac:dyDescent="0.5">
      <c r="A10" s="1" t="s">
        <v>80</v>
      </c>
      <c r="C10" s="29">
        <f>SUM(C7:C9)</f>
        <v>86586506</v>
      </c>
      <c r="D10" s="28"/>
      <c r="E10" s="29">
        <f>SUM(E7:E9)</f>
        <v>514191211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view="pageBreakPreview" zoomScale="35" zoomScaleNormal="100" zoomScaleSheetLayoutView="35" workbookViewId="0">
      <selection activeCell="G16" sqref="G16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/>
      <c r="G2" s="56"/>
    </row>
    <row r="3" spans="1:19" ht="30" x14ac:dyDescent="0.45">
      <c r="A3" s="56" t="s">
        <v>71</v>
      </c>
      <c r="B3" s="56" t="s">
        <v>71</v>
      </c>
      <c r="C3" s="56" t="s">
        <v>71</v>
      </c>
      <c r="D3" s="56" t="s">
        <v>71</v>
      </c>
      <c r="E3" s="56" t="s">
        <v>71</v>
      </c>
      <c r="F3" s="56"/>
      <c r="G3" s="56"/>
    </row>
    <row r="4" spans="1:19" ht="30" x14ac:dyDescent="0.45">
      <c r="A4" s="56" t="str">
        <f>'سایر درآمدها'!A4:E4</f>
        <v>برای ماه منتهی به 1402/12/29</v>
      </c>
      <c r="B4" s="56" t="s">
        <v>2</v>
      </c>
      <c r="C4" s="56" t="s">
        <v>2</v>
      </c>
      <c r="D4" s="56" t="s">
        <v>2</v>
      </c>
      <c r="E4" s="56" t="s">
        <v>2</v>
      </c>
      <c r="F4" s="56"/>
      <c r="G4" s="56"/>
    </row>
    <row r="5" spans="1:19" x14ac:dyDescent="0.45">
      <c r="S5" s="28"/>
    </row>
    <row r="6" spans="1:19" s="5" customFormat="1" ht="24" x14ac:dyDescent="0.55000000000000004">
      <c r="A6" s="26" t="s">
        <v>75</v>
      </c>
      <c r="C6" s="26" t="s">
        <v>45</v>
      </c>
      <c r="E6" s="26" t="s">
        <v>98</v>
      </c>
      <c r="G6" s="26" t="s">
        <v>13</v>
      </c>
      <c r="J6" s="54"/>
      <c r="S6" s="28"/>
    </row>
    <row r="7" spans="1:19" x14ac:dyDescent="0.45">
      <c r="A7" s="1" t="s">
        <v>108</v>
      </c>
      <c r="C7" s="28">
        <f>'سرمایه‌گذاری در سهام'!I52</f>
        <v>116419504847</v>
      </c>
      <c r="D7" s="17"/>
      <c r="E7" s="37">
        <f>C7/$C$11</f>
        <v>0.99892080383754045</v>
      </c>
      <c r="F7" s="17"/>
      <c r="G7" s="37">
        <f>C7/2362797494014</f>
        <v>4.9271892805854735E-2</v>
      </c>
      <c r="J7" s="13"/>
      <c r="K7" s="22"/>
      <c r="L7" s="28"/>
      <c r="M7" s="23"/>
      <c r="S7" s="28"/>
    </row>
    <row r="8" spans="1:19" x14ac:dyDescent="0.45">
      <c r="A8" s="1" t="s">
        <v>109</v>
      </c>
      <c r="C8" s="28">
        <v>0</v>
      </c>
      <c r="D8" s="17"/>
      <c r="E8" s="37">
        <f t="shared" ref="E8:E10" si="0">C8/$C$11</f>
        <v>0</v>
      </c>
      <c r="F8" s="17"/>
      <c r="G8" s="37">
        <f t="shared" ref="G8:G10" si="1">C8/2362797494014</f>
        <v>0</v>
      </c>
      <c r="J8" s="28"/>
      <c r="K8" s="22"/>
      <c r="L8" s="28"/>
      <c r="M8" s="23"/>
      <c r="S8" s="28"/>
    </row>
    <row r="9" spans="1:19" x14ac:dyDescent="0.45">
      <c r="A9" s="1" t="s">
        <v>110</v>
      </c>
      <c r="C9" s="28">
        <f>'درآمد سپرده بانکی'!E13</f>
        <v>39188713</v>
      </c>
      <c r="D9" s="17"/>
      <c r="E9" s="37">
        <f t="shared" si="0"/>
        <v>3.3625311104668753E-4</v>
      </c>
      <c r="F9" s="17"/>
      <c r="G9" s="37">
        <f t="shared" si="1"/>
        <v>1.6585726495513119E-5</v>
      </c>
      <c r="J9" s="28"/>
      <c r="K9" s="22"/>
      <c r="L9" s="28"/>
      <c r="M9" s="23"/>
      <c r="S9" s="28"/>
    </row>
    <row r="10" spans="1:19" x14ac:dyDescent="0.45">
      <c r="A10" s="1" t="s">
        <v>105</v>
      </c>
      <c r="C10" s="28">
        <f>'سایر درآمدها'!C10</f>
        <v>86586506</v>
      </c>
      <c r="D10" s="17"/>
      <c r="E10" s="37">
        <f t="shared" si="0"/>
        <v>7.4294305141285653E-4</v>
      </c>
      <c r="F10" s="17"/>
      <c r="G10" s="37">
        <f t="shared" si="1"/>
        <v>3.6645758351852627E-5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116545280066</v>
      </c>
      <c r="E11" s="24">
        <f>SUM(E7:E10)</f>
        <v>1</v>
      </c>
      <c r="G11" s="24">
        <f>SUM(G7:G10)</f>
        <v>4.9325124290702106E-2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view="pageBreakPreview" topLeftCell="B1" zoomScale="41" zoomScaleNormal="100" zoomScaleSheetLayoutView="41" workbookViewId="0">
      <selection activeCell="V8" sqref="V8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ht="26.25" x14ac:dyDescent="0.4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26.25" x14ac:dyDescent="0.45">
      <c r="A4" s="62" t="str">
        <f>سهام!A4</f>
        <v>برای ماه منتهی به 1402/12/29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6" spans="1:23" s="21" customFormat="1" ht="21.75" thickBot="1" x14ac:dyDescent="0.5">
      <c r="A6" s="63" t="s">
        <v>40</v>
      </c>
      <c r="C6" s="61" t="s">
        <v>41</v>
      </c>
      <c r="D6" s="61" t="s">
        <v>41</v>
      </c>
      <c r="E6" s="61" t="s">
        <v>41</v>
      </c>
      <c r="F6" s="61" t="s">
        <v>41</v>
      </c>
      <c r="G6" s="61" t="s">
        <v>41</v>
      </c>
      <c r="H6" s="61" t="s">
        <v>41</v>
      </c>
      <c r="I6" s="61" t="s">
        <v>41</v>
      </c>
      <c r="J6" s="1"/>
      <c r="K6" s="61" t="str">
        <f>سهام!C6</f>
        <v>1402/11/30</v>
      </c>
      <c r="L6" s="1"/>
      <c r="M6" s="61" t="s">
        <v>5</v>
      </c>
      <c r="N6" s="61" t="s">
        <v>5</v>
      </c>
      <c r="O6" s="61" t="s">
        <v>5</v>
      </c>
      <c r="P6" s="1"/>
      <c r="Q6" s="61" t="str">
        <f>سهام!Q6</f>
        <v>1402/12/29</v>
      </c>
      <c r="R6" s="61" t="s">
        <v>6</v>
      </c>
      <c r="S6" s="61" t="s">
        <v>6</v>
      </c>
    </row>
    <row r="7" spans="1:23" s="21" customFormat="1" ht="15.75" x14ac:dyDescent="0.4">
      <c r="A7" s="63" t="s">
        <v>40</v>
      </c>
      <c r="C7" s="60" t="s">
        <v>42</v>
      </c>
      <c r="E7" s="60" t="s">
        <v>43</v>
      </c>
      <c r="G7" s="60" t="s">
        <v>44</v>
      </c>
      <c r="I7" s="60" t="s">
        <v>38</v>
      </c>
      <c r="K7" s="60" t="s">
        <v>45</v>
      </c>
      <c r="M7" s="60" t="s">
        <v>46</v>
      </c>
      <c r="O7" s="60" t="s">
        <v>47</v>
      </c>
      <c r="Q7" s="60" t="s">
        <v>45</v>
      </c>
      <c r="S7" s="60" t="s">
        <v>39</v>
      </c>
    </row>
    <row r="8" spans="1:23" ht="21" x14ac:dyDescent="0.55000000000000004">
      <c r="A8" s="2" t="s">
        <v>48</v>
      </c>
      <c r="C8" s="1" t="s">
        <v>49</v>
      </c>
      <c r="E8" s="19" t="s">
        <v>50</v>
      </c>
      <c r="F8" s="19"/>
      <c r="G8" s="19" t="s">
        <v>51</v>
      </c>
      <c r="H8" s="19"/>
      <c r="I8" s="20">
        <v>0</v>
      </c>
      <c r="J8" s="19"/>
      <c r="K8" s="20">
        <v>8726176470</v>
      </c>
      <c r="L8" s="19"/>
      <c r="M8" s="20">
        <v>108528778559</v>
      </c>
      <c r="N8" s="19"/>
      <c r="O8" s="20">
        <v>77487853273</v>
      </c>
      <c r="P8" s="19"/>
      <c r="Q8" s="20">
        <v>39767101756</v>
      </c>
      <c r="R8" s="19"/>
      <c r="S8" s="23">
        <f>Q8/2362797494014</f>
        <v>1.6830516308209854E-2</v>
      </c>
      <c r="U8" s="23"/>
      <c r="W8" s="12"/>
    </row>
    <row r="9" spans="1:23" ht="21" x14ac:dyDescent="0.55000000000000004">
      <c r="A9" s="2" t="s">
        <v>52</v>
      </c>
      <c r="C9" s="1" t="s">
        <v>53</v>
      </c>
      <c r="E9" s="19" t="s">
        <v>50</v>
      </c>
      <c r="F9" s="19"/>
      <c r="G9" s="19" t="s">
        <v>54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f t="shared" ref="S9:S15" si="0">Q9/2362797494014</f>
        <v>2.0632957383571331E-7</v>
      </c>
      <c r="U9" s="23"/>
      <c r="V9" s="22"/>
    </row>
    <row r="10" spans="1:23" ht="21" x14ac:dyDescent="0.55000000000000004">
      <c r="A10" s="2" t="s">
        <v>55</v>
      </c>
      <c r="C10" s="1" t="s">
        <v>56</v>
      </c>
      <c r="E10" s="19" t="s">
        <v>50</v>
      </c>
      <c r="F10" s="19"/>
      <c r="G10" s="19" t="s">
        <v>57</v>
      </c>
      <c r="H10" s="19"/>
      <c r="I10" s="20">
        <v>10</v>
      </c>
      <c r="J10" s="19"/>
      <c r="K10" s="20">
        <v>7933318</v>
      </c>
      <c r="L10" s="19"/>
      <c r="M10" s="20">
        <v>2000031452</v>
      </c>
      <c r="N10" s="19"/>
      <c r="O10" s="20">
        <v>2000280000</v>
      </c>
      <c r="P10" s="19"/>
      <c r="Q10" s="20">
        <v>7684770</v>
      </c>
      <c r="R10" s="19"/>
      <c r="S10" s="23">
        <f t="shared" si="0"/>
        <v>3.2524031447760062E-6</v>
      </c>
      <c r="U10" s="23"/>
      <c r="V10" s="22"/>
    </row>
    <row r="11" spans="1:23" ht="21" x14ac:dyDescent="0.55000000000000004">
      <c r="A11" s="2" t="s">
        <v>58</v>
      </c>
      <c r="C11" s="1" t="s">
        <v>59</v>
      </c>
      <c r="E11" s="19" t="s">
        <v>50</v>
      </c>
      <c r="F11" s="19"/>
      <c r="G11" s="19" t="s">
        <v>60</v>
      </c>
      <c r="H11" s="19"/>
      <c r="I11" s="20">
        <v>10</v>
      </c>
      <c r="J11" s="19"/>
      <c r="K11" s="20">
        <v>4208991</v>
      </c>
      <c r="L11" s="19"/>
      <c r="M11" s="20">
        <v>17243</v>
      </c>
      <c r="N11" s="19"/>
      <c r="O11" s="20">
        <v>0</v>
      </c>
      <c r="P11" s="19"/>
      <c r="Q11" s="20">
        <v>4226234</v>
      </c>
      <c r="R11" s="19"/>
      <c r="S11" s="23">
        <f t="shared" si="0"/>
        <v>1.7886568826600248E-6</v>
      </c>
      <c r="U11" s="23"/>
      <c r="V11" s="22"/>
    </row>
    <row r="12" spans="1:23" ht="21" x14ac:dyDescent="0.55000000000000004">
      <c r="A12" s="2" t="s">
        <v>61</v>
      </c>
      <c r="C12" s="1" t="s">
        <v>62</v>
      </c>
      <c r="E12" s="19" t="s">
        <v>50</v>
      </c>
      <c r="F12" s="19"/>
      <c r="G12" s="19" t="s">
        <v>60</v>
      </c>
      <c r="H12" s="19"/>
      <c r="I12" s="20">
        <v>10</v>
      </c>
      <c r="J12" s="19"/>
      <c r="K12" s="20">
        <v>1349945694</v>
      </c>
      <c r="L12" s="19"/>
      <c r="M12" s="20">
        <v>46284193790</v>
      </c>
      <c r="N12" s="19"/>
      <c r="O12" s="20">
        <v>47633695400</v>
      </c>
      <c r="P12" s="19"/>
      <c r="Q12" s="20">
        <v>444084</v>
      </c>
      <c r="R12" s="19"/>
      <c r="S12" s="23">
        <f t="shared" si="0"/>
        <v>1.8794839639243697E-7</v>
      </c>
      <c r="U12" s="23"/>
      <c r="V12" s="22"/>
    </row>
    <row r="13" spans="1:23" ht="21" x14ac:dyDescent="0.55000000000000004">
      <c r="A13" s="2" t="s">
        <v>52</v>
      </c>
      <c r="C13" s="1" t="s">
        <v>63</v>
      </c>
      <c r="E13" s="19" t="s">
        <v>50</v>
      </c>
      <c r="F13" s="19"/>
      <c r="G13" s="19" t="s">
        <v>64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2.8694799351940682E-10</v>
      </c>
      <c r="U13" s="23"/>
      <c r="V13" s="22"/>
    </row>
    <row r="14" spans="1:23" ht="21" x14ac:dyDescent="0.55000000000000004">
      <c r="A14" s="2" t="s">
        <v>65</v>
      </c>
      <c r="C14" s="1" t="s">
        <v>66</v>
      </c>
      <c r="E14" s="19" t="s">
        <v>67</v>
      </c>
      <c r="F14" s="19"/>
      <c r="G14" s="19" t="s">
        <v>68</v>
      </c>
      <c r="H14" s="19"/>
      <c r="I14" s="20">
        <v>0</v>
      </c>
      <c r="J14" s="19"/>
      <c r="K14" s="20">
        <v>1316906</v>
      </c>
      <c r="L14" s="19"/>
      <c r="M14" s="20">
        <v>53319745970</v>
      </c>
      <c r="N14" s="19"/>
      <c r="O14" s="20">
        <v>49632001800</v>
      </c>
      <c r="P14" s="19"/>
      <c r="Q14" s="20">
        <v>3689061076</v>
      </c>
      <c r="R14" s="19"/>
      <c r="S14" s="23">
        <f t="shared" si="0"/>
        <v>1.5613107282134867E-3</v>
      </c>
      <c r="U14" s="23"/>
      <c r="V14" s="22"/>
    </row>
    <row r="15" spans="1:23" ht="21" x14ac:dyDescent="0.55000000000000004">
      <c r="A15" s="2" t="s">
        <v>52</v>
      </c>
      <c r="C15" s="1" t="s">
        <v>69</v>
      </c>
      <c r="E15" s="19" t="s">
        <v>67</v>
      </c>
      <c r="F15" s="19"/>
      <c r="G15" s="19" t="s">
        <v>70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2.1161356454233544E-5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10140069572</v>
      </c>
      <c r="L16" s="19"/>
      <c r="M16" s="29">
        <f>SUM(M8:M15)</f>
        <v>210132767014</v>
      </c>
      <c r="N16" s="19"/>
      <c r="O16" s="29">
        <f>SUM(O8:O15)</f>
        <v>176753830473</v>
      </c>
      <c r="P16" s="19"/>
      <c r="Q16" s="29">
        <f>SUM(Q8:Q15)</f>
        <v>43519006113</v>
      </c>
      <c r="R16" s="19"/>
      <c r="S16" s="24">
        <f>SUM(S8:S15)</f>
        <v>1.8418424017823228E-2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"/>
  <sheetViews>
    <sheetView rightToLeft="1" view="pageBreakPreview" zoomScale="41" zoomScaleNormal="100" zoomScaleSheetLayoutView="41" workbookViewId="0">
      <selection activeCell="I8" sqref="I8:S12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tr">
        <f>سپرده!A4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s="5" customFormat="1" ht="24.75" thickBot="1" x14ac:dyDescent="0.6">
      <c r="A6" s="65" t="s">
        <v>72</v>
      </c>
      <c r="B6" s="65"/>
      <c r="C6" s="65"/>
      <c r="D6" s="65"/>
      <c r="E6" s="65"/>
      <c r="F6" s="65"/>
      <c r="G6" s="65"/>
      <c r="H6" s="33"/>
      <c r="I6" s="65" t="s">
        <v>73</v>
      </c>
      <c r="J6" s="65"/>
      <c r="K6" s="65"/>
      <c r="L6" s="65"/>
      <c r="M6" s="65"/>
      <c r="N6" s="33"/>
      <c r="O6" s="65" t="s">
        <v>74</v>
      </c>
      <c r="P6" s="65"/>
      <c r="Q6" s="65"/>
      <c r="R6" s="65"/>
      <c r="S6" s="65"/>
      <c r="T6" s="27"/>
      <c r="U6" s="33"/>
      <c r="V6" s="33"/>
    </row>
    <row r="7" spans="1:22" s="5" customFormat="1" ht="22.5" x14ac:dyDescent="0.55000000000000004">
      <c r="A7" s="34" t="s">
        <v>75</v>
      </c>
      <c r="B7" s="1"/>
      <c r="C7" s="34" t="s">
        <v>76</v>
      </c>
      <c r="D7" s="1"/>
      <c r="E7" s="34" t="s">
        <v>37</v>
      </c>
      <c r="F7" s="1"/>
      <c r="G7" s="44" t="s">
        <v>38</v>
      </c>
      <c r="H7" s="17"/>
      <c r="I7" s="44" t="s">
        <v>77</v>
      </c>
      <c r="J7" s="17"/>
      <c r="K7" s="44" t="s">
        <v>78</v>
      </c>
      <c r="L7" s="17"/>
      <c r="M7" s="44" t="s">
        <v>79</v>
      </c>
      <c r="N7" s="17"/>
      <c r="O7" s="44" t="s">
        <v>77</v>
      </c>
      <c r="P7" s="17"/>
      <c r="Q7" s="44" t="s">
        <v>78</v>
      </c>
      <c r="R7" s="17"/>
      <c r="S7" s="44" t="s">
        <v>79</v>
      </c>
    </row>
    <row r="8" spans="1:22" x14ac:dyDescent="0.45">
      <c r="A8" s="1" t="s">
        <v>48</v>
      </c>
      <c r="C8" s="18">
        <v>30</v>
      </c>
      <c r="E8" s="25" t="s">
        <v>80</v>
      </c>
      <c r="G8" s="30">
        <v>0</v>
      </c>
      <c r="H8" s="30"/>
      <c r="I8" s="30">
        <v>26760947</v>
      </c>
      <c r="J8" s="30"/>
      <c r="K8" s="30">
        <v>0</v>
      </c>
      <c r="L8" s="30"/>
      <c r="M8" s="30">
        <v>26760947</v>
      </c>
      <c r="N8" s="30"/>
      <c r="O8" s="30">
        <v>27997378</v>
      </c>
      <c r="P8" s="30"/>
      <c r="Q8" s="30">
        <v>0</v>
      </c>
      <c r="R8" s="17"/>
      <c r="S8" s="30">
        <v>27997378</v>
      </c>
      <c r="V8" s="32"/>
    </row>
    <row r="9" spans="1:22" x14ac:dyDescent="0.45">
      <c r="A9" s="1" t="s">
        <v>52</v>
      </c>
      <c r="C9" s="18">
        <v>30</v>
      </c>
      <c r="E9" s="25" t="s">
        <v>80</v>
      </c>
      <c r="G9" s="30">
        <v>10</v>
      </c>
      <c r="H9" s="30"/>
      <c r="I9" s="30">
        <v>3857</v>
      </c>
      <c r="J9" s="30"/>
      <c r="K9" s="30">
        <v>0</v>
      </c>
      <c r="L9" s="30"/>
      <c r="M9" s="30">
        <v>3857</v>
      </c>
      <c r="N9" s="30"/>
      <c r="O9" s="30">
        <v>11837</v>
      </c>
      <c r="P9" s="30"/>
      <c r="Q9" s="30">
        <v>0</v>
      </c>
      <c r="R9" s="17"/>
      <c r="S9" s="30">
        <v>11837</v>
      </c>
      <c r="V9" s="32"/>
    </row>
    <row r="10" spans="1:22" x14ac:dyDescent="0.45">
      <c r="A10" s="1" t="s">
        <v>55</v>
      </c>
      <c r="C10" s="18">
        <v>28</v>
      </c>
      <c r="E10" s="25" t="s">
        <v>80</v>
      </c>
      <c r="G10" s="30">
        <v>10</v>
      </c>
      <c r="H10" s="30"/>
      <c r="I10" s="30">
        <v>29143</v>
      </c>
      <c r="J10" s="30"/>
      <c r="K10" s="30">
        <v>-18</v>
      </c>
      <c r="L10" s="30"/>
      <c r="M10" s="30">
        <v>29161</v>
      </c>
      <c r="N10" s="30"/>
      <c r="O10" s="30">
        <v>93457</v>
      </c>
      <c r="P10" s="30"/>
      <c r="Q10" s="30">
        <v>47</v>
      </c>
      <c r="R10" s="17"/>
      <c r="S10" s="30">
        <v>93410</v>
      </c>
      <c r="V10" s="32"/>
    </row>
    <row r="11" spans="1:22" x14ac:dyDescent="0.45">
      <c r="A11" s="1" t="s">
        <v>58</v>
      </c>
      <c r="C11" s="18">
        <v>23</v>
      </c>
      <c r="E11" s="25" t="s">
        <v>80</v>
      </c>
      <c r="G11" s="30">
        <v>10</v>
      </c>
      <c r="H11" s="30"/>
      <c r="I11" s="30">
        <v>50704</v>
      </c>
      <c r="J11" s="30"/>
      <c r="K11" s="30">
        <v>209</v>
      </c>
      <c r="L11" s="30"/>
      <c r="M11" s="30">
        <v>50495</v>
      </c>
      <c r="N11" s="30"/>
      <c r="O11" s="30">
        <v>78009</v>
      </c>
      <c r="P11" s="30"/>
      <c r="Q11" s="30">
        <v>297</v>
      </c>
      <c r="R11" s="17"/>
      <c r="S11" s="30">
        <v>77712</v>
      </c>
      <c r="V11" s="32"/>
    </row>
    <row r="12" spans="1:22" x14ac:dyDescent="0.45">
      <c r="A12" s="1" t="s">
        <v>61</v>
      </c>
      <c r="C12" s="18">
        <v>26</v>
      </c>
      <c r="E12" s="25" t="s">
        <v>80</v>
      </c>
      <c r="G12" s="30">
        <v>10</v>
      </c>
      <c r="H12" s="30"/>
      <c r="I12" s="30">
        <v>12344062</v>
      </c>
      <c r="J12" s="30"/>
      <c r="K12" s="30">
        <v>87308</v>
      </c>
      <c r="L12" s="30"/>
      <c r="M12" s="30">
        <v>12256754</v>
      </c>
      <c r="N12" s="30"/>
      <c r="O12" s="30">
        <v>16191037</v>
      </c>
      <c r="P12" s="30"/>
      <c r="Q12" s="30">
        <v>131570</v>
      </c>
      <c r="R12" s="17"/>
      <c r="S12" s="30">
        <v>16059467</v>
      </c>
      <c r="V12" s="32"/>
    </row>
    <row r="13" spans="1:22" s="17" customFormat="1" ht="30.75" thickBot="1" x14ac:dyDescent="0.8">
      <c r="A13" s="64"/>
      <c r="B13" s="64"/>
      <c r="C13" s="64"/>
      <c r="D13" s="64"/>
      <c r="E13" s="64"/>
      <c r="G13" s="30"/>
      <c r="H13" s="30"/>
      <c r="I13" s="31">
        <f>SUM(I8:I12)</f>
        <v>39188713</v>
      </c>
      <c r="J13" s="30"/>
      <c r="K13" s="31">
        <f>SUM(K8:K12)</f>
        <v>87499</v>
      </c>
      <c r="L13" s="30"/>
      <c r="M13" s="31">
        <f>SUM(M8:M12)</f>
        <v>39101214</v>
      </c>
      <c r="N13" s="30"/>
      <c r="O13" s="31">
        <f>SUM(O8:O12)</f>
        <v>44371718</v>
      </c>
      <c r="P13" s="30"/>
      <c r="Q13" s="31">
        <f>SUM(Q8:Q12)</f>
        <v>131914</v>
      </c>
      <c r="S13" s="31">
        <f>SUM(S8:S12)</f>
        <v>44239804</v>
      </c>
    </row>
    <row r="14" spans="1:22" ht="19.5" thickTop="1" x14ac:dyDescent="0.45"/>
    <row r="15" spans="1:22" x14ac:dyDescent="0.45">
      <c r="K15" s="32"/>
      <c r="M15" s="32"/>
    </row>
    <row r="16" spans="1:22" x14ac:dyDescent="0.45">
      <c r="K16" s="32"/>
      <c r="O16" s="32"/>
    </row>
    <row r="18" spans="10:19" x14ac:dyDescent="0.45">
      <c r="K18" s="32"/>
    </row>
    <row r="19" spans="10:19" x14ac:dyDescent="0.45">
      <c r="J19" s="32"/>
      <c r="K19" s="32"/>
    </row>
    <row r="20" spans="10:19" x14ac:dyDescent="0.45">
      <c r="K20" s="32"/>
    </row>
    <row r="21" spans="10:19" x14ac:dyDescent="0.45">
      <c r="S21" s="32"/>
    </row>
  </sheetData>
  <mergeCells count="7">
    <mergeCell ref="A13:E13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7"/>
  <sheetViews>
    <sheetView rightToLeft="1" view="pageBreakPreview" zoomScale="41" zoomScaleNormal="91" zoomScaleSheetLayoutView="41" workbookViewId="0">
      <selection activeCell="O15" sqref="O15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tr">
        <f>'سود اوراق بهادار و سپرده بانکی'!A4:S4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ht="24.75" thickBot="1" x14ac:dyDescent="0.6">
      <c r="A6" s="57" t="s">
        <v>3</v>
      </c>
      <c r="B6" s="5"/>
      <c r="C6" s="65" t="s">
        <v>81</v>
      </c>
      <c r="D6" s="65" t="s">
        <v>81</v>
      </c>
      <c r="E6" s="65" t="s">
        <v>81</v>
      </c>
      <c r="F6" s="65" t="s">
        <v>81</v>
      </c>
      <c r="G6" s="65" t="s">
        <v>81</v>
      </c>
      <c r="H6" s="5"/>
      <c r="I6" s="65" t="s">
        <v>73</v>
      </c>
      <c r="J6" s="65" t="s">
        <v>73</v>
      </c>
      <c r="K6" s="65" t="s">
        <v>73</v>
      </c>
      <c r="L6" s="65" t="s">
        <v>73</v>
      </c>
      <c r="M6" s="65" t="s">
        <v>73</v>
      </c>
      <c r="N6" s="5"/>
      <c r="O6" s="65" t="s">
        <v>74</v>
      </c>
      <c r="P6" s="65" t="s">
        <v>74</v>
      </c>
      <c r="Q6" s="65" t="s">
        <v>74</v>
      </c>
      <c r="R6" s="65" t="s">
        <v>74</v>
      </c>
      <c r="S6" s="65" t="s">
        <v>74</v>
      </c>
    </row>
    <row r="7" spans="1:22" ht="22.5" x14ac:dyDescent="0.55000000000000004">
      <c r="A7" s="55" t="s">
        <v>3</v>
      </c>
      <c r="B7" s="5"/>
      <c r="C7" s="34" t="s">
        <v>82</v>
      </c>
      <c r="E7" s="34" t="s">
        <v>83</v>
      </c>
      <c r="G7" s="34" t="s">
        <v>84</v>
      </c>
      <c r="I7" s="34" t="s">
        <v>85</v>
      </c>
      <c r="K7" s="34" t="s">
        <v>78</v>
      </c>
      <c r="M7" s="34" t="s">
        <v>86</v>
      </c>
      <c r="O7" s="34" t="s">
        <v>85</v>
      </c>
      <c r="Q7" s="34" t="s">
        <v>78</v>
      </c>
      <c r="S7" s="34" t="s">
        <v>86</v>
      </c>
    </row>
    <row r="8" spans="1:22" ht="22.5" x14ac:dyDescent="0.45">
      <c r="A8" s="1" t="s">
        <v>23</v>
      </c>
      <c r="C8" s="35" t="s">
        <v>136</v>
      </c>
      <c r="D8" s="35"/>
      <c r="E8" s="9">
        <v>2224603</v>
      </c>
      <c r="F8" s="9"/>
      <c r="G8" s="9">
        <v>3935</v>
      </c>
      <c r="H8" s="9"/>
      <c r="I8" s="9">
        <f>8753812805+674</f>
        <v>8753813479</v>
      </c>
      <c r="J8" s="9"/>
      <c r="K8" s="9">
        <v>362107818</v>
      </c>
      <c r="L8" s="9"/>
      <c r="M8" s="9">
        <f>I8-K8</f>
        <v>8391705661</v>
      </c>
      <c r="N8" s="9"/>
      <c r="O8" s="9">
        <f>8753812805+674</f>
        <v>8753813479</v>
      </c>
      <c r="P8" s="9"/>
      <c r="Q8" s="9">
        <v>362107818</v>
      </c>
      <c r="R8" s="9"/>
      <c r="S8" s="9">
        <f>O8-Q8</f>
        <v>8391705661</v>
      </c>
      <c r="U8" s="32"/>
      <c r="V8" s="32"/>
    </row>
    <row r="9" spans="1:22" ht="22.5" x14ac:dyDescent="0.45">
      <c r="A9" s="1" t="s">
        <v>119</v>
      </c>
      <c r="C9" s="35" t="s">
        <v>126</v>
      </c>
      <c r="D9" s="35"/>
      <c r="E9" s="9">
        <v>486873</v>
      </c>
      <c r="F9" s="9"/>
      <c r="G9" s="9">
        <v>27500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13389007500</v>
      </c>
      <c r="P9" s="9"/>
      <c r="Q9" s="9">
        <v>0</v>
      </c>
      <c r="R9" s="9"/>
      <c r="S9" s="9">
        <v>13389007500</v>
      </c>
      <c r="U9" s="32"/>
      <c r="V9" s="32"/>
    </row>
    <row r="10" spans="1:22" ht="22.5" x14ac:dyDescent="0.45">
      <c r="A10" s="1" t="s">
        <v>117</v>
      </c>
      <c r="C10" s="35" t="s">
        <v>131</v>
      </c>
      <c r="D10" s="35"/>
      <c r="E10" s="9">
        <v>1000000</v>
      </c>
      <c r="F10" s="9"/>
      <c r="G10" s="9">
        <v>7220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7220000000</v>
      </c>
      <c r="P10" s="9"/>
      <c r="Q10" s="9">
        <v>0</v>
      </c>
      <c r="R10" s="9"/>
      <c r="S10" s="9">
        <v>7220000000</v>
      </c>
      <c r="U10" s="32"/>
      <c r="V10" s="32"/>
    </row>
    <row r="11" spans="1:22" ht="22.5" x14ac:dyDescent="0.45">
      <c r="A11" s="1" t="s">
        <v>115</v>
      </c>
      <c r="C11" s="35" t="s">
        <v>132</v>
      </c>
      <c r="D11" s="35"/>
      <c r="E11" s="9">
        <v>1601232</v>
      </c>
      <c r="F11" s="9"/>
      <c r="G11" s="9">
        <v>9433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15104421456</v>
      </c>
      <c r="P11" s="9"/>
      <c r="Q11" s="9">
        <v>0</v>
      </c>
      <c r="R11" s="9"/>
      <c r="S11" s="9">
        <v>15104421456</v>
      </c>
      <c r="U11" s="32"/>
      <c r="V11" s="32"/>
    </row>
    <row r="12" spans="1:22" ht="22.5" x14ac:dyDescent="0.45">
      <c r="A12" s="1" t="s">
        <v>29</v>
      </c>
      <c r="C12" s="35" t="s">
        <v>124</v>
      </c>
      <c r="D12" s="35"/>
      <c r="E12" s="9">
        <v>5000000</v>
      </c>
      <c r="F12" s="9"/>
      <c r="G12" s="9">
        <v>540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2700000000</v>
      </c>
      <c r="P12" s="9"/>
      <c r="Q12" s="9">
        <v>303647416</v>
      </c>
      <c r="R12" s="9"/>
      <c r="S12" s="9">
        <v>2396352584</v>
      </c>
      <c r="U12" s="32"/>
      <c r="V12" s="32"/>
    </row>
    <row r="13" spans="1:22" ht="22.5" x14ac:dyDescent="0.45">
      <c r="A13" s="1" t="s">
        <v>118</v>
      </c>
      <c r="C13" s="35" t="s">
        <v>124</v>
      </c>
      <c r="D13" s="35"/>
      <c r="E13" s="9">
        <v>5400000</v>
      </c>
      <c r="F13" s="9"/>
      <c r="G13" s="9">
        <v>220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1188000000</v>
      </c>
      <c r="P13" s="9"/>
      <c r="Q13" s="9">
        <v>0</v>
      </c>
      <c r="R13" s="9"/>
      <c r="S13" s="9">
        <v>1188000000</v>
      </c>
      <c r="U13" s="32"/>
      <c r="V13" s="32"/>
    </row>
    <row r="14" spans="1:22" ht="23.25" thickBot="1" x14ac:dyDescent="0.6">
      <c r="I14" s="45">
        <f>SUM(I8:I13)</f>
        <v>8753813479</v>
      </c>
      <c r="J14" s="52"/>
      <c r="K14" s="45">
        <f>SUM(K8:K13)</f>
        <v>362107818</v>
      </c>
      <c r="L14" s="52"/>
      <c r="M14" s="45">
        <f>SUM(M8:M13)</f>
        <v>8391705661</v>
      </c>
      <c r="N14" s="52"/>
      <c r="O14" s="45">
        <f>SUM(O8:O13)</f>
        <v>48355242435</v>
      </c>
      <c r="P14" s="52"/>
      <c r="Q14" s="45">
        <f>SUM(Q8:Q13)</f>
        <v>665755234</v>
      </c>
      <c r="R14" s="52"/>
      <c r="S14" s="45">
        <f>SUM(S8:S13)</f>
        <v>47689487201</v>
      </c>
    </row>
    <row r="15" spans="1:22" ht="19.5" thickTop="1" x14ac:dyDescent="0.45">
      <c r="I15" s="3"/>
      <c r="M15" s="32"/>
      <c r="O15" s="32"/>
      <c r="S15" s="32"/>
    </row>
    <row r="16" spans="1:22" x14ac:dyDescent="0.45">
      <c r="I16" s="3"/>
      <c r="O16" s="32"/>
    </row>
    <row r="17" spans="13:15" x14ac:dyDescent="0.45">
      <c r="M17" s="32"/>
      <c r="O17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6"/>
  <sheetViews>
    <sheetView rightToLeft="1" view="pageBreakPreview" zoomScale="41" zoomScaleNormal="100" zoomScaleSheetLayoutView="41" workbookViewId="0">
      <selection activeCell="Q47" sqref="Q4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ht="30" x14ac:dyDescent="0.45">
      <c r="A4" s="56" t="str">
        <f>'درآمد سود سهام'!A4:S4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0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20" s="7" customFormat="1" ht="19.5" x14ac:dyDescent="0.45">
      <c r="A7" s="66" t="s">
        <v>3</v>
      </c>
      <c r="C7" s="36" t="s">
        <v>7</v>
      </c>
      <c r="E7" s="36" t="s">
        <v>87</v>
      </c>
      <c r="G7" s="36" t="s">
        <v>88</v>
      </c>
      <c r="I7" s="36" t="s">
        <v>89</v>
      </c>
      <c r="K7" s="36" t="s">
        <v>7</v>
      </c>
      <c r="M7" s="36" t="s">
        <v>87</v>
      </c>
      <c r="O7" s="36" t="s">
        <v>88</v>
      </c>
      <c r="Q7" s="36" t="s">
        <v>89</v>
      </c>
    </row>
    <row r="8" spans="1:20" x14ac:dyDescent="0.45">
      <c r="A8" s="1" t="s">
        <v>128</v>
      </c>
      <c r="C8" s="20">
        <v>64500</v>
      </c>
      <c r="D8" s="19"/>
      <c r="E8" s="20">
        <v>4722159971</v>
      </c>
      <c r="F8" s="19"/>
      <c r="G8" s="20">
        <v>5659153209</v>
      </c>
      <c r="H8" s="19"/>
      <c r="I8" s="20">
        <v>-936993237</v>
      </c>
      <c r="J8" s="19"/>
      <c r="K8" s="20">
        <v>64500</v>
      </c>
      <c r="L8" s="19"/>
      <c r="M8" s="20">
        <v>4722159971</v>
      </c>
      <c r="N8" s="19"/>
      <c r="O8" s="20">
        <v>4080101369</v>
      </c>
      <c r="P8" s="19"/>
      <c r="Q8" s="20">
        <v>642058602</v>
      </c>
      <c r="R8" s="17"/>
      <c r="S8" s="3"/>
      <c r="T8" s="3"/>
    </row>
    <row r="9" spans="1:20" x14ac:dyDescent="0.45">
      <c r="A9" s="1" t="s">
        <v>33</v>
      </c>
      <c r="C9" s="20">
        <v>5570365</v>
      </c>
      <c r="D9" s="19"/>
      <c r="E9" s="20">
        <v>97178234310</v>
      </c>
      <c r="F9" s="19"/>
      <c r="G9" s="20">
        <v>96808673107</v>
      </c>
      <c r="H9" s="19"/>
      <c r="I9" s="20">
        <v>369561203</v>
      </c>
      <c r="J9" s="19"/>
      <c r="K9" s="20">
        <v>5570365</v>
      </c>
      <c r="L9" s="19"/>
      <c r="M9" s="20">
        <v>97178234310</v>
      </c>
      <c r="N9" s="19"/>
      <c r="O9" s="20">
        <v>99195796407</v>
      </c>
      <c r="P9" s="19"/>
      <c r="Q9" s="20">
        <v>-2017562096</v>
      </c>
      <c r="R9" s="17"/>
      <c r="S9" s="3"/>
      <c r="T9" s="3"/>
    </row>
    <row r="10" spans="1:20" x14ac:dyDescent="0.45">
      <c r="A10" s="1" t="s">
        <v>92</v>
      </c>
      <c r="C10" s="20">
        <v>4914527</v>
      </c>
      <c r="D10" s="19"/>
      <c r="E10" s="20">
        <v>65804796551</v>
      </c>
      <c r="F10" s="19"/>
      <c r="G10" s="20">
        <v>48198604551</v>
      </c>
      <c r="H10" s="19"/>
      <c r="I10" s="20">
        <v>17606192000</v>
      </c>
      <c r="J10" s="19"/>
      <c r="K10" s="20">
        <v>4914527</v>
      </c>
      <c r="L10" s="19"/>
      <c r="M10" s="20">
        <v>65804796551</v>
      </c>
      <c r="N10" s="19"/>
      <c r="O10" s="20">
        <v>54324375478</v>
      </c>
      <c r="P10" s="19"/>
      <c r="Q10" s="20">
        <v>11480421073</v>
      </c>
      <c r="R10" s="17"/>
      <c r="S10" s="3"/>
      <c r="T10" s="3"/>
    </row>
    <row r="11" spans="1:20" x14ac:dyDescent="0.45">
      <c r="A11" s="1" t="s">
        <v>116</v>
      </c>
      <c r="C11" s="20">
        <v>872738</v>
      </c>
      <c r="D11" s="19"/>
      <c r="E11" s="20">
        <v>38432252754</v>
      </c>
      <c r="F11" s="19"/>
      <c r="G11" s="20">
        <v>38822648098</v>
      </c>
      <c r="H11" s="19"/>
      <c r="I11" s="20">
        <v>-390395343</v>
      </c>
      <c r="J11" s="19"/>
      <c r="K11" s="20">
        <v>872738</v>
      </c>
      <c r="L11" s="19"/>
      <c r="M11" s="20">
        <v>38432252754</v>
      </c>
      <c r="N11" s="19"/>
      <c r="O11" s="20">
        <v>45546123467</v>
      </c>
      <c r="P11" s="19"/>
      <c r="Q11" s="20">
        <v>-7113870712</v>
      </c>
      <c r="R11" s="17"/>
      <c r="S11" s="3"/>
      <c r="T11" s="3"/>
    </row>
    <row r="12" spans="1:20" x14ac:dyDescent="0.45">
      <c r="A12" s="1" t="s">
        <v>29</v>
      </c>
      <c r="C12" s="20">
        <v>4538519</v>
      </c>
      <c r="D12" s="19"/>
      <c r="E12" s="20">
        <v>34603318607</v>
      </c>
      <c r="F12" s="19"/>
      <c r="G12" s="20">
        <v>35530001594</v>
      </c>
      <c r="H12" s="19"/>
      <c r="I12" s="20">
        <v>-926682986</v>
      </c>
      <c r="J12" s="19"/>
      <c r="K12" s="20">
        <v>4538519</v>
      </c>
      <c r="L12" s="19"/>
      <c r="M12" s="20">
        <v>34603318607</v>
      </c>
      <c r="N12" s="19"/>
      <c r="O12" s="20">
        <v>39881790971</v>
      </c>
      <c r="P12" s="19"/>
      <c r="Q12" s="20">
        <v>-5278472363</v>
      </c>
      <c r="R12" s="17"/>
      <c r="S12" s="3"/>
      <c r="T12" s="3"/>
    </row>
    <row r="13" spans="1:20" x14ac:dyDescent="0.45">
      <c r="A13" s="1" t="s">
        <v>17</v>
      </c>
      <c r="C13" s="20">
        <v>4384003</v>
      </c>
      <c r="D13" s="19"/>
      <c r="E13" s="20">
        <v>73082287914</v>
      </c>
      <c r="F13" s="19"/>
      <c r="G13" s="20">
        <v>72297862641</v>
      </c>
      <c r="H13" s="19"/>
      <c r="I13" s="20">
        <v>784425273</v>
      </c>
      <c r="J13" s="19"/>
      <c r="K13" s="20">
        <v>4384003</v>
      </c>
      <c r="L13" s="19"/>
      <c r="M13" s="20">
        <v>73082287914</v>
      </c>
      <c r="N13" s="19"/>
      <c r="O13" s="20">
        <v>76132830642</v>
      </c>
      <c r="P13" s="19"/>
      <c r="Q13" s="20">
        <v>-3050542727</v>
      </c>
      <c r="R13" s="17"/>
      <c r="S13" s="3"/>
      <c r="T13" s="3"/>
    </row>
    <row r="14" spans="1:20" x14ac:dyDescent="0.45">
      <c r="A14" s="1" t="s">
        <v>129</v>
      </c>
      <c r="C14" s="20">
        <v>110000</v>
      </c>
      <c r="D14" s="19"/>
      <c r="E14" s="20">
        <v>2613357450</v>
      </c>
      <c r="F14" s="19"/>
      <c r="G14" s="20">
        <v>3138215850</v>
      </c>
      <c r="H14" s="19"/>
      <c r="I14" s="20">
        <v>-524858400</v>
      </c>
      <c r="J14" s="19"/>
      <c r="K14" s="20">
        <v>110000</v>
      </c>
      <c r="L14" s="19"/>
      <c r="M14" s="20">
        <v>2613357450</v>
      </c>
      <c r="N14" s="19"/>
      <c r="O14" s="20">
        <v>2240532558</v>
      </c>
      <c r="P14" s="19"/>
      <c r="Q14" s="20">
        <v>372824892</v>
      </c>
      <c r="R14" s="17"/>
      <c r="S14" s="3"/>
      <c r="T14" s="3"/>
    </row>
    <row r="15" spans="1:20" x14ac:dyDescent="0.45">
      <c r="A15" s="1" t="s">
        <v>15</v>
      </c>
      <c r="C15" s="20">
        <v>7021478</v>
      </c>
      <c r="D15" s="19"/>
      <c r="E15" s="20">
        <v>13401024395</v>
      </c>
      <c r="F15" s="19"/>
      <c r="G15" s="20">
        <v>13694171803</v>
      </c>
      <c r="H15" s="19"/>
      <c r="I15" s="20">
        <v>-293147407</v>
      </c>
      <c r="J15" s="19"/>
      <c r="K15" s="20">
        <v>7021478</v>
      </c>
      <c r="L15" s="19"/>
      <c r="M15" s="20">
        <v>13401024395</v>
      </c>
      <c r="N15" s="19"/>
      <c r="O15" s="20">
        <v>14365005828</v>
      </c>
      <c r="P15" s="19"/>
      <c r="Q15" s="20">
        <v>-963981432</v>
      </c>
      <c r="R15" s="17"/>
      <c r="S15" s="3"/>
      <c r="T15" s="3"/>
    </row>
    <row r="16" spans="1:20" x14ac:dyDescent="0.45">
      <c r="A16" s="1" t="s">
        <v>117</v>
      </c>
      <c r="C16" s="20">
        <v>1000000</v>
      </c>
      <c r="D16" s="19"/>
      <c r="E16" s="20">
        <v>45577192500</v>
      </c>
      <c r="F16" s="19"/>
      <c r="G16" s="20">
        <v>41799802500</v>
      </c>
      <c r="H16" s="19"/>
      <c r="I16" s="20">
        <v>3777390000</v>
      </c>
      <c r="J16" s="19"/>
      <c r="K16" s="20">
        <v>1000000</v>
      </c>
      <c r="L16" s="19"/>
      <c r="M16" s="20">
        <v>45577192500</v>
      </c>
      <c r="N16" s="19"/>
      <c r="O16" s="20">
        <v>46682297159</v>
      </c>
      <c r="P16" s="19"/>
      <c r="Q16" s="20">
        <v>-1105104659</v>
      </c>
      <c r="R16" s="17"/>
      <c r="S16" s="3"/>
      <c r="T16" s="3"/>
    </row>
    <row r="17" spans="1:21" x14ac:dyDescent="0.45">
      <c r="A17" s="1" t="s">
        <v>113</v>
      </c>
      <c r="C17" s="20">
        <v>5353304</v>
      </c>
      <c r="D17" s="19"/>
      <c r="E17" s="20">
        <v>37303377406</v>
      </c>
      <c r="F17" s="19"/>
      <c r="G17" s="20">
        <v>39272314588</v>
      </c>
      <c r="H17" s="19"/>
      <c r="I17" s="20">
        <v>-1968937181</v>
      </c>
      <c r="J17" s="19"/>
      <c r="K17" s="20">
        <v>5353304</v>
      </c>
      <c r="L17" s="19"/>
      <c r="M17" s="20">
        <v>37303377406</v>
      </c>
      <c r="N17" s="19"/>
      <c r="O17" s="20">
        <v>41294466287</v>
      </c>
      <c r="P17" s="19"/>
      <c r="Q17" s="20">
        <v>-3991088880</v>
      </c>
      <c r="R17" s="17"/>
      <c r="S17" s="3"/>
      <c r="T17" s="3"/>
    </row>
    <row r="18" spans="1:21" x14ac:dyDescent="0.45">
      <c r="A18" s="1" t="s">
        <v>32</v>
      </c>
      <c r="C18" s="20">
        <v>13759330</v>
      </c>
      <c r="D18" s="19"/>
      <c r="E18" s="20">
        <v>66650272260</v>
      </c>
      <c r="F18" s="19"/>
      <c r="G18" s="20">
        <v>67628673159</v>
      </c>
      <c r="H18" s="19"/>
      <c r="I18" s="20">
        <v>-978400898</v>
      </c>
      <c r="J18" s="19"/>
      <c r="K18" s="20">
        <v>13759330</v>
      </c>
      <c r="L18" s="19"/>
      <c r="M18" s="20">
        <v>66650272260</v>
      </c>
      <c r="N18" s="19"/>
      <c r="O18" s="20">
        <v>65715663954</v>
      </c>
      <c r="P18" s="19"/>
      <c r="Q18" s="20">
        <v>934608306</v>
      </c>
      <c r="R18" s="17"/>
      <c r="S18" s="3"/>
      <c r="T18" s="3"/>
    </row>
    <row r="19" spans="1:21" x14ac:dyDescent="0.45">
      <c r="A19" s="1" t="s">
        <v>22</v>
      </c>
      <c r="C19" s="20">
        <v>1694254</v>
      </c>
      <c r="D19" s="19"/>
      <c r="E19" s="20">
        <v>64065948098</v>
      </c>
      <c r="F19" s="19"/>
      <c r="G19" s="20">
        <v>58979745068</v>
      </c>
      <c r="H19" s="19"/>
      <c r="I19" s="20">
        <v>5086203030</v>
      </c>
      <c r="J19" s="19"/>
      <c r="K19" s="20">
        <v>1694254</v>
      </c>
      <c r="L19" s="19"/>
      <c r="M19" s="20">
        <v>64065948098</v>
      </c>
      <c r="N19" s="19"/>
      <c r="O19" s="20">
        <v>56318751430</v>
      </c>
      <c r="P19" s="19"/>
      <c r="Q19" s="20">
        <v>7747196668</v>
      </c>
      <c r="R19" s="17"/>
      <c r="S19" s="3"/>
      <c r="T19" s="3"/>
      <c r="U19" s="3"/>
    </row>
    <row r="20" spans="1:21" x14ac:dyDescent="0.45">
      <c r="A20" s="1" t="s">
        <v>20</v>
      </c>
      <c r="C20" s="20">
        <v>1405861</v>
      </c>
      <c r="D20" s="19"/>
      <c r="E20" s="20">
        <v>41896933888</v>
      </c>
      <c r="F20" s="19"/>
      <c r="G20" s="20">
        <v>42162458153</v>
      </c>
      <c r="H20" s="19"/>
      <c r="I20" s="20">
        <v>-265524264</v>
      </c>
      <c r="J20" s="19"/>
      <c r="K20" s="20">
        <v>1405861</v>
      </c>
      <c r="L20" s="19"/>
      <c r="M20" s="20">
        <v>41896933888</v>
      </c>
      <c r="N20" s="19"/>
      <c r="O20" s="20">
        <v>47556793203</v>
      </c>
      <c r="P20" s="19"/>
      <c r="Q20" s="20">
        <v>-5659859314</v>
      </c>
      <c r="R20" s="17"/>
      <c r="S20" s="3"/>
      <c r="T20" s="3"/>
      <c r="U20" s="3"/>
    </row>
    <row r="21" spans="1:21" x14ac:dyDescent="0.45">
      <c r="A21" s="1" t="s">
        <v>36</v>
      </c>
      <c r="C21" s="20">
        <v>21204181</v>
      </c>
      <c r="D21" s="19"/>
      <c r="E21" s="20">
        <v>119301571256</v>
      </c>
      <c r="F21" s="19"/>
      <c r="G21" s="20">
        <v>99305296685</v>
      </c>
      <c r="H21" s="19"/>
      <c r="I21" s="20">
        <v>19996274571</v>
      </c>
      <c r="J21" s="19"/>
      <c r="K21" s="20">
        <v>21204181</v>
      </c>
      <c r="L21" s="19"/>
      <c r="M21" s="20">
        <v>119301571256</v>
      </c>
      <c r="N21" s="19"/>
      <c r="O21" s="20">
        <v>111752285058</v>
      </c>
      <c r="P21" s="19"/>
      <c r="Q21" s="20">
        <v>7549286198</v>
      </c>
      <c r="R21" s="17"/>
      <c r="S21" s="3"/>
      <c r="T21" s="3"/>
      <c r="U21" s="3"/>
    </row>
    <row r="22" spans="1:21" x14ac:dyDescent="0.45">
      <c r="A22" s="1" t="s">
        <v>30</v>
      </c>
      <c r="C22" s="20">
        <v>18404889</v>
      </c>
      <c r="D22" s="19"/>
      <c r="E22" s="20">
        <v>125140398587</v>
      </c>
      <c r="F22" s="19"/>
      <c r="G22" s="20">
        <v>102600490537</v>
      </c>
      <c r="H22" s="19"/>
      <c r="I22" s="20">
        <v>22539908050</v>
      </c>
      <c r="J22" s="19"/>
      <c r="K22" s="20">
        <v>18404889</v>
      </c>
      <c r="L22" s="19"/>
      <c r="M22" s="20">
        <v>125140398587</v>
      </c>
      <c r="N22" s="19"/>
      <c r="O22" s="20">
        <v>109068611597</v>
      </c>
      <c r="P22" s="19"/>
      <c r="Q22" s="20">
        <v>16071786990</v>
      </c>
      <c r="R22" s="17"/>
      <c r="S22" s="3"/>
      <c r="T22" s="3"/>
    </row>
    <row r="23" spans="1:21" x14ac:dyDescent="0.45">
      <c r="A23" s="1" t="s">
        <v>114</v>
      </c>
      <c r="C23" s="20">
        <v>17609052</v>
      </c>
      <c r="D23" s="19"/>
      <c r="E23" s="20">
        <v>53458065441</v>
      </c>
      <c r="F23" s="19"/>
      <c r="G23" s="20">
        <v>46705085741</v>
      </c>
      <c r="H23" s="19"/>
      <c r="I23" s="20">
        <v>6752979700</v>
      </c>
      <c r="J23" s="19"/>
      <c r="K23" s="20">
        <v>17609052</v>
      </c>
      <c r="L23" s="19"/>
      <c r="M23" s="20">
        <v>53458065441</v>
      </c>
      <c r="N23" s="19"/>
      <c r="O23" s="20">
        <v>52285855848</v>
      </c>
      <c r="P23" s="19"/>
      <c r="Q23" s="20">
        <v>1172209593</v>
      </c>
      <c r="R23" s="17"/>
      <c r="S23" s="3"/>
      <c r="T23" s="3"/>
    </row>
    <row r="24" spans="1:21" x14ac:dyDescent="0.45">
      <c r="A24" s="1" t="s">
        <v>34</v>
      </c>
      <c r="C24" s="20">
        <v>9277391</v>
      </c>
      <c r="D24" s="19"/>
      <c r="E24" s="20">
        <v>51736488837</v>
      </c>
      <c r="F24" s="19"/>
      <c r="G24" s="20">
        <v>50998713595</v>
      </c>
      <c r="H24" s="19"/>
      <c r="I24" s="20">
        <v>737775242</v>
      </c>
      <c r="J24" s="19"/>
      <c r="K24" s="20">
        <v>9277391</v>
      </c>
      <c r="L24" s="19"/>
      <c r="M24" s="20">
        <v>51736488837</v>
      </c>
      <c r="N24" s="19"/>
      <c r="O24" s="20">
        <v>49246497395</v>
      </c>
      <c r="P24" s="19"/>
      <c r="Q24" s="20">
        <v>2489991442</v>
      </c>
      <c r="R24" s="17"/>
      <c r="S24" s="3"/>
      <c r="T24" s="3"/>
    </row>
    <row r="25" spans="1:21" x14ac:dyDescent="0.45">
      <c r="A25" s="1" t="s">
        <v>23</v>
      </c>
      <c r="C25" s="20">
        <v>2224603</v>
      </c>
      <c r="D25" s="19"/>
      <c r="E25" s="20">
        <v>49313475450</v>
      </c>
      <c r="F25" s="19"/>
      <c r="G25" s="20">
        <v>56500416940</v>
      </c>
      <c r="H25" s="19"/>
      <c r="I25" s="20">
        <v>-7186941489</v>
      </c>
      <c r="J25" s="19"/>
      <c r="K25" s="20">
        <v>2224603</v>
      </c>
      <c r="L25" s="19"/>
      <c r="M25" s="20">
        <v>49313475450</v>
      </c>
      <c r="N25" s="19"/>
      <c r="O25" s="20">
        <v>58910806547</v>
      </c>
      <c r="P25" s="19"/>
      <c r="Q25" s="20">
        <v>-9597331096</v>
      </c>
      <c r="R25" s="17"/>
      <c r="S25" s="3"/>
      <c r="T25" s="3"/>
    </row>
    <row r="26" spans="1:21" x14ac:dyDescent="0.45">
      <c r="A26" s="1" t="s">
        <v>35</v>
      </c>
      <c r="C26" s="20">
        <v>8554343</v>
      </c>
      <c r="D26" s="19"/>
      <c r="E26" s="20">
        <v>45833566712</v>
      </c>
      <c r="F26" s="19"/>
      <c r="G26" s="20">
        <v>46598876732</v>
      </c>
      <c r="H26" s="19"/>
      <c r="I26" s="20">
        <v>-765310019</v>
      </c>
      <c r="J26" s="19"/>
      <c r="K26" s="20">
        <v>8554343</v>
      </c>
      <c r="L26" s="19"/>
      <c r="M26" s="20">
        <v>45833566712</v>
      </c>
      <c r="N26" s="19"/>
      <c r="O26" s="20">
        <v>48894809076</v>
      </c>
      <c r="P26" s="19"/>
      <c r="Q26" s="20">
        <v>-3061242363</v>
      </c>
      <c r="R26" s="17"/>
      <c r="S26" s="3"/>
      <c r="T26" s="3"/>
    </row>
    <row r="27" spans="1:21" x14ac:dyDescent="0.45">
      <c r="A27" s="1" t="s">
        <v>118</v>
      </c>
      <c r="C27" s="20">
        <v>5400000</v>
      </c>
      <c r="D27" s="19"/>
      <c r="E27" s="20">
        <v>75364894800</v>
      </c>
      <c r="F27" s="19"/>
      <c r="G27" s="20">
        <v>72734638500</v>
      </c>
      <c r="H27" s="19"/>
      <c r="I27" s="20">
        <v>2630256300</v>
      </c>
      <c r="J27" s="19"/>
      <c r="K27" s="20">
        <v>5400000</v>
      </c>
      <c r="L27" s="19"/>
      <c r="M27" s="20">
        <v>75364894800</v>
      </c>
      <c r="N27" s="19"/>
      <c r="O27" s="20">
        <v>78472458373</v>
      </c>
      <c r="P27" s="19"/>
      <c r="Q27" s="20">
        <v>-3107563573</v>
      </c>
      <c r="R27" s="17"/>
      <c r="S27" s="3"/>
      <c r="T27" s="3"/>
    </row>
    <row r="28" spans="1:21" x14ac:dyDescent="0.45">
      <c r="A28" s="1" t="s">
        <v>123</v>
      </c>
      <c r="C28" s="20">
        <v>2000000</v>
      </c>
      <c r="D28" s="19"/>
      <c r="E28" s="20">
        <v>71631243000</v>
      </c>
      <c r="F28" s="19"/>
      <c r="G28" s="20">
        <v>73519938000</v>
      </c>
      <c r="H28" s="19"/>
      <c r="I28" s="20">
        <v>-1888695000</v>
      </c>
      <c r="J28" s="19"/>
      <c r="K28" s="20">
        <v>2000000</v>
      </c>
      <c r="L28" s="19"/>
      <c r="M28" s="20">
        <v>71631243000</v>
      </c>
      <c r="N28" s="19"/>
      <c r="O28" s="20">
        <v>75468276000</v>
      </c>
      <c r="P28" s="19"/>
      <c r="Q28" s="20">
        <v>-3837033000</v>
      </c>
      <c r="R28" s="17"/>
      <c r="S28" s="3"/>
      <c r="T28" s="3"/>
    </row>
    <row r="29" spans="1:21" x14ac:dyDescent="0.45">
      <c r="A29" s="1" t="s">
        <v>16</v>
      </c>
      <c r="C29" s="20">
        <v>36502254</v>
      </c>
      <c r="D29" s="19"/>
      <c r="E29" s="20">
        <v>105589540863</v>
      </c>
      <c r="F29" s="19"/>
      <c r="G29" s="20">
        <v>112483703324</v>
      </c>
      <c r="H29" s="19"/>
      <c r="I29" s="20">
        <v>-6894162460</v>
      </c>
      <c r="J29" s="19"/>
      <c r="K29" s="20">
        <v>36502254</v>
      </c>
      <c r="L29" s="19"/>
      <c r="M29" s="20">
        <v>105589540863</v>
      </c>
      <c r="N29" s="19"/>
      <c r="O29" s="20">
        <v>107766644798</v>
      </c>
      <c r="P29" s="19"/>
      <c r="Q29" s="20">
        <v>-2177103934</v>
      </c>
      <c r="R29" s="17"/>
      <c r="S29" s="3"/>
      <c r="T29" s="3"/>
    </row>
    <row r="30" spans="1:21" x14ac:dyDescent="0.45">
      <c r="A30" s="1" t="s">
        <v>122</v>
      </c>
      <c r="C30" s="20">
        <v>1500462</v>
      </c>
      <c r="D30" s="19"/>
      <c r="E30" s="20">
        <v>7172788213</v>
      </c>
      <c r="F30" s="19"/>
      <c r="G30" s="20">
        <v>7584451666</v>
      </c>
      <c r="H30" s="19"/>
      <c r="I30" s="20">
        <v>-411663452</v>
      </c>
      <c r="J30" s="19"/>
      <c r="K30" s="20">
        <v>1500462</v>
      </c>
      <c r="L30" s="19"/>
      <c r="M30" s="20">
        <v>7172788213</v>
      </c>
      <c r="N30" s="19"/>
      <c r="O30" s="20">
        <v>8009538928</v>
      </c>
      <c r="P30" s="19"/>
      <c r="Q30" s="20">
        <v>-836750714</v>
      </c>
      <c r="R30" s="17"/>
      <c r="S30" s="3"/>
      <c r="T30" s="3"/>
    </row>
    <row r="31" spans="1:21" x14ac:dyDescent="0.45">
      <c r="A31" s="1" t="s">
        <v>21</v>
      </c>
      <c r="C31" s="20">
        <v>11509789</v>
      </c>
      <c r="D31" s="19"/>
      <c r="E31" s="20">
        <v>95191663885</v>
      </c>
      <c r="F31" s="19"/>
      <c r="G31" s="20">
        <v>95649316115</v>
      </c>
      <c r="H31" s="19"/>
      <c r="I31" s="20">
        <v>-457652229</v>
      </c>
      <c r="J31" s="19"/>
      <c r="K31" s="20">
        <v>11509789</v>
      </c>
      <c r="L31" s="19"/>
      <c r="M31" s="20">
        <v>95191663885</v>
      </c>
      <c r="N31" s="19"/>
      <c r="O31" s="20">
        <v>101598795108</v>
      </c>
      <c r="P31" s="19"/>
      <c r="Q31" s="20">
        <v>-6407131222</v>
      </c>
      <c r="R31" s="17"/>
      <c r="S31" s="3"/>
      <c r="T31" s="3"/>
    </row>
    <row r="32" spans="1:21" x14ac:dyDescent="0.45">
      <c r="A32" s="1" t="s">
        <v>26</v>
      </c>
      <c r="C32" s="20">
        <v>43238497</v>
      </c>
      <c r="D32" s="19"/>
      <c r="E32" s="20">
        <v>213874590243</v>
      </c>
      <c r="F32" s="19"/>
      <c r="G32" s="20">
        <v>188799022940</v>
      </c>
      <c r="H32" s="19"/>
      <c r="I32" s="20">
        <v>25075567303</v>
      </c>
      <c r="J32" s="19"/>
      <c r="K32" s="20">
        <v>43238497</v>
      </c>
      <c r="L32" s="19"/>
      <c r="M32" s="20">
        <v>213874590243</v>
      </c>
      <c r="N32" s="19"/>
      <c r="O32" s="20">
        <v>202807719762</v>
      </c>
      <c r="P32" s="19"/>
      <c r="Q32" s="20">
        <v>11066870481</v>
      </c>
      <c r="R32" s="17"/>
      <c r="S32" s="3"/>
      <c r="T32" s="3"/>
    </row>
    <row r="33" spans="1:25" x14ac:dyDescent="0.45">
      <c r="A33" s="1" t="s">
        <v>135</v>
      </c>
      <c r="C33" s="20">
        <v>1830000</v>
      </c>
      <c r="D33" s="19"/>
      <c r="E33" s="20">
        <v>28923872850</v>
      </c>
      <c r="F33" s="19"/>
      <c r="G33" s="20">
        <v>30094802082</v>
      </c>
      <c r="H33" s="19"/>
      <c r="I33" s="20">
        <v>-1170929232</v>
      </c>
      <c r="J33" s="19"/>
      <c r="K33" s="20">
        <v>1830000</v>
      </c>
      <c r="L33" s="19"/>
      <c r="M33" s="20">
        <v>28923872850</v>
      </c>
      <c r="N33" s="19"/>
      <c r="O33" s="20">
        <v>30094802082</v>
      </c>
      <c r="P33" s="19"/>
      <c r="Q33" s="20">
        <v>-1170929232</v>
      </c>
      <c r="R33" s="17"/>
      <c r="S33" s="3"/>
      <c r="T33" s="3"/>
    </row>
    <row r="34" spans="1:25" x14ac:dyDescent="0.45">
      <c r="A34" s="1" t="s">
        <v>93</v>
      </c>
      <c r="C34" s="20">
        <v>15714229</v>
      </c>
      <c r="D34" s="19"/>
      <c r="E34" s="20">
        <v>38302028335</v>
      </c>
      <c r="F34" s="19"/>
      <c r="G34" s="20">
        <v>37411646763</v>
      </c>
      <c r="H34" s="19"/>
      <c r="I34" s="20">
        <v>890381572</v>
      </c>
      <c r="J34" s="19"/>
      <c r="K34" s="20">
        <v>15714229</v>
      </c>
      <c r="L34" s="19"/>
      <c r="M34" s="20">
        <v>38302028335</v>
      </c>
      <c r="N34" s="19"/>
      <c r="O34" s="20">
        <v>41598002232</v>
      </c>
      <c r="P34" s="19"/>
      <c r="Q34" s="20">
        <v>-3295973896</v>
      </c>
      <c r="R34" s="17"/>
      <c r="S34" s="3"/>
      <c r="T34" s="3"/>
    </row>
    <row r="35" spans="1:25" x14ac:dyDescent="0.45">
      <c r="A35" s="1" t="s">
        <v>119</v>
      </c>
      <c r="C35" s="20">
        <v>700982</v>
      </c>
      <c r="D35" s="19"/>
      <c r="E35" s="20">
        <v>111489785136</v>
      </c>
      <c r="F35" s="19"/>
      <c r="G35" s="20">
        <v>102124643184</v>
      </c>
      <c r="H35" s="19"/>
      <c r="I35" s="20">
        <v>9365141952</v>
      </c>
      <c r="J35" s="19"/>
      <c r="K35" s="20">
        <v>700982</v>
      </c>
      <c r="L35" s="19"/>
      <c r="M35" s="20">
        <v>111489785136</v>
      </c>
      <c r="N35" s="19"/>
      <c r="O35" s="20">
        <v>115763046169</v>
      </c>
      <c r="P35" s="19"/>
      <c r="Q35" s="20">
        <v>-4273261033</v>
      </c>
      <c r="R35" s="17"/>
      <c r="S35" s="3"/>
      <c r="T35" s="3"/>
    </row>
    <row r="36" spans="1:25" x14ac:dyDescent="0.45">
      <c r="A36" s="1" t="s">
        <v>91</v>
      </c>
      <c r="C36" s="20">
        <v>15131137</v>
      </c>
      <c r="D36" s="19"/>
      <c r="E36" s="20">
        <v>79567454627</v>
      </c>
      <c r="F36" s="19"/>
      <c r="G36" s="20">
        <v>84531019849</v>
      </c>
      <c r="H36" s="19"/>
      <c r="I36" s="20">
        <v>-4963565221</v>
      </c>
      <c r="J36" s="19"/>
      <c r="K36" s="20">
        <v>15131137</v>
      </c>
      <c r="L36" s="19"/>
      <c r="M36" s="20">
        <v>79567454627</v>
      </c>
      <c r="N36" s="19"/>
      <c r="O36" s="20">
        <v>84079786647</v>
      </c>
      <c r="P36" s="19"/>
      <c r="Q36" s="20">
        <v>-4512332019</v>
      </c>
      <c r="R36" s="17"/>
      <c r="S36" s="3"/>
      <c r="T36" s="3"/>
    </row>
    <row r="37" spans="1:25" x14ac:dyDescent="0.45">
      <c r="A37" s="1" t="s">
        <v>28</v>
      </c>
      <c r="C37" s="20">
        <v>19848641</v>
      </c>
      <c r="D37" s="19"/>
      <c r="E37" s="20">
        <v>37783987137</v>
      </c>
      <c r="F37" s="19"/>
      <c r="G37" s="20">
        <v>35376861063</v>
      </c>
      <c r="H37" s="19"/>
      <c r="I37" s="20">
        <v>2407126074</v>
      </c>
      <c r="J37" s="19"/>
      <c r="K37" s="20">
        <v>19848641</v>
      </c>
      <c r="L37" s="19"/>
      <c r="M37" s="20">
        <v>37783987137</v>
      </c>
      <c r="N37" s="19"/>
      <c r="O37" s="20">
        <v>39244047214</v>
      </c>
      <c r="P37" s="19"/>
      <c r="Q37" s="20">
        <v>-1460060076</v>
      </c>
      <c r="R37" s="17"/>
      <c r="S37" s="3"/>
      <c r="T37" s="3"/>
    </row>
    <row r="38" spans="1:25" x14ac:dyDescent="0.45">
      <c r="A38" s="1" t="s">
        <v>24</v>
      </c>
      <c r="C38" s="20">
        <v>7604036</v>
      </c>
      <c r="D38" s="19"/>
      <c r="E38" s="20">
        <v>31595750500</v>
      </c>
      <c r="F38" s="19"/>
      <c r="G38" s="20">
        <v>30643342274</v>
      </c>
      <c r="H38" s="19"/>
      <c r="I38" s="20">
        <v>952408226</v>
      </c>
      <c r="J38" s="19"/>
      <c r="K38" s="20">
        <v>7604036</v>
      </c>
      <c r="L38" s="19"/>
      <c r="M38" s="20">
        <v>31595750500</v>
      </c>
      <c r="N38" s="19"/>
      <c r="O38" s="20">
        <v>33969211217</v>
      </c>
      <c r="P38" s="19"/>
      <c r="Q38" s="20">
        <v>-2373460716</v>
      </c>
      <c r="R38" s="17"/>
      <c r="S38" s="3"/>
      <c r="T38" s="3"/>
      <c r="U38" s="3"/>
    </row>
    <row r="39" spans="1:25" x14ac:dyDescent="0.45">
      <c r="A39" s="1" t="s">
        <v>112</v>
      </c>
      <c r="C39" s="20">
        <v>1795135</v>
      </c>
      <c r="D39" s="19"/>
      <c r="E39" s="20">
        <v>45503575642</v>
      </c>
      <c r="F39" s="19"/>
      <c r="G39" s="20">
        <v>45771243734</v>
      </c>
      <c r="H39" s="19"/>
      <c r="I39" s="20">
        <v>-267668091</v>
      </c>
      <c r="J39" s="19"/>
      <c r="K39" s="20">
        <v>1795135</v>
      </c>
      <c r="L39" s="19"/>
      <c r="M39" s="20">
        <v>45503575642</v>
      </c>
      <c r="N39" s="19"/>
      <c r="O39" s="20">
        <v>44968239458</v>
      </c>
      <c r="P39" s="19"/>
      <c r="Q39" s="20">
        <v>535336184</v>
      </c>
      <c r="R39" s="17"/>
      <c r="S39" s="3"/>
      <c r="T39" s="3"/>
      <c r="U39" s="3"/>
    </row>
    <row r="40" spans="1:25" x14ac:dyDescent="0.45">
      <c r="A40" s="1" t="s">
        <v>19</v>
      </c>
      <c r="C40" s="20">
        <v>1236522</v>
      </c>
      <c r="D40" s="19"/>
      <c r="E40" s="20">
        <v>2277642178</v>
      </c>
      <c r="F40" s="19"/>
      <c r="G40" s="20">
        <v>2393183659</v>
      </c>
      <c r="H40" s="19"/>
      <c r="I40" s="20">
        <v>-115541480</v>
      </c>
      <c r="J40" s="19"/>
      <c r="K40" s="20">
        <v>1236522</v>
      </c>
      <c r="L40" s="19"/>
      <c r="M40" s="20">
        <v>2277642178</v>
      </c>
      <c r="N40" s="19"/>
      <c r="O40" s="20">
        <v>2769308055</v>
      </c>
      <c r="P40" s="19"/>
      <c r="Q40" s="20">
        <v>-491665876</v>
      </c>
      <c r="R40" s="17"/>
      <c r="S40" s="3"/>
      <c r="T40" s="3"/>
      <c r="U40" s="3"/>
    </row>
    <row r="41" spans="1:25" x14ac:dyDescent="0.45">
      <c r="A41" s="1" t="s">
        <v>31</v>
      </c>
      <c r="C41" s="20">
        <v>3545504</v>
      </c>
      <c r="D41" s="19"/>
      <c r="E41" s="20">
        <v>53007100098</v>
      </c>
      <c r="F41" s="19"/>
      <c r="G41" s="20">
        <v>47966223183</v>
      </c>
      <c r="H41" s="19"/>
      <c r="I41" s="20">
        <v>5040876915</v>
      </c>
      <c r="J41" s="19"/>
      <c r="K41" s="20">
        <v>3545504</v>
      </c>
      <c r="L41" s="19"/>
      <c r="M41" s="20">
        <v>53007100098</v>
      </c>
      <c r="N41" s="19"/>
      <c r="O41" s="20">
        <v>53581781019</v>
      </c>
      <c r="P41" s="19"/>
      <c r="Q41" s="20">
        <v>-574680920</v>
      </c>
      <c r="R41" s="17"/>
      <c r="S41" s="3"/>
      <c r="T41" s="3"/>
      <c r="U41" s="3"/>
    </row>
    <row r="42" spans="1:25" x14ac:dyDescent="0.45">
      <c r="A42" s="1" t="s">
        <v>120</v>
      </c>
      <c r="C42" s="20">
        <v>8506949</v>
      </c>
      <c r="D42" s="19"/>
      <c r="E42" s="20">
        <v>55727232186</v>
      </c>
      <c r="F42" s="19"/>
      <c r="G42" s="20">
        <v>52006445818</v>
      </c>
      <c r="H42" s="19"/>
      <c r="I42" s="20">
        <v>3720786368</v>
      </c>
      <c r="J42" s="19"/>
      <c r="K42" s="20">
        <v>8506949</v>
      </c>
      <c r="L42" s="19"/>
      <c r="M42" s="20">
        <v>55727232186</v>
      </c>
      <c r="N42" s="19"/>
      <c r="O42" s="20">
        <v>54458782288</v>
      </c>
      <c r="P42" s="19"/>
      <c r="Q42" s="20">
        <v>1268449898</v>
      </c>
      <c r="R42" s="17"/>
      <c r="S42" s="3"/>
      <c r="T42" s="3"/>
      <c r="U42" s="3"/>
    </row>
    <row r="43" spans="1:25" x14ac:dyDescent="0.45">
      <c r="A43" s="1" t="s">
        <v>111</v>
      </c>
      <c r="C43" s="20">
        <v>38750986</v>
      </c>
      <c r="D43" s="19"/>
      <c r="E43" s="20">
        <v>77734202783</v>
      </c>
      <c r="F43" s="19"/>
      <c r="G43" s="20">
        <v>78350529466</v>
      </c>
      <c r="H43" s="19"/>
      <c r="I43" s="20">
        <v>-616326682</v>
      </c>
      <c r="J43" s="19"/>
      <c r="K43" s="20">
        <v>38750986</v>
      </c>
      <c r="L43" s="19"/>
      <c r="M43" s="20">
        <v>77734202783</v>
      </c>
      <c r="N43" s="19"/>
      <c r="O43" s="20">
        <v>74531328949</v>
      </c>
      <c r="P43" s="19"/>
      <c r="Q43" s="20">
        <v>3202873834</v>
      </c>
      <c r="R43" s="17"/>
      <c r="S43" s="3"/>
      <c r="T43" s="3"/>
      <c r="U43" s="32"/>
    </row>
    <row r="44" spans="1:25" x14ac:dyDescent="0.45">
      <c r="A44" s="1" t="s">
        <v>94</v>
      </c>
      <c r="C44" s="20">
        <v>21124532</v>
      </c>
      <c r="D44" s="19"/>
      <c r="E44" s="20">
        <v>53904024935</v>
      </c>
      <c r="F44" s="19"/>
      <c r="G44" s="20">
        <v>50712201098</v>
      </c>
      <c r="H44" s="19"/>
      <c r="I44" s="20">
        <v>3191823837</v>
      </c>
      <c r="J44" s="19"/>
      <c r="K44" s="20">
        <v>21124532</v>
      </c>
      <c r="L44" s="19"/>
      <c r="M44" s="20">
        <v>53904024935</v>
      </c>
      <c r="N44" s="19"/>
      <c r="O44" s="20">
        <v>54643998606</v>
      </c>
      <c r="P44" s="19"/>
      <c r="Q44" s="20">
        <v>-739973670</v>
      </c>
      <c r="R44" s="17"/>
      <c r="S44" s="3"/>
      <c r="T44" s="3"/>
    </row>
    <row r="45" spans="1:25" x14ac:dyDescent="0.45">
      <c r="A45" s="1" t="s">
        <v>115</v>
      </c>
      <c r="C45" s="20">
        <v>1601232</v>
      </c>
      <c r="D45" s="19"/>
      <c r="E45" s="20">
        <v>62840500355</v>
      </c>
      <c r="F45" s="19"/>
      <c r="G45" s="20">
        <v>61869560507</v>
      </c>
      <c r="H45" s="19"/>
      <c r="I45" s="20">
        <v>970939832</v>
      </c>
      <c r="J45" s="19"/>
      <c r="K45" s="20">
        <v>1601232</v>
      </c>
      <c r="L45" s="19"/>
      <c r="M45" s="20">
        <v>62840500355</v>
      </c>
      <c r="N45" s="19"/>
      <c r="O45" s="20">
        <v>72374811326</v>
      </c>
      <c r="P45" s="19"/>
      <c r="Q45" s="20">
        <v>-9534310970</v>
      </c>
      <c r="R45" s="17"/>
      <c r="S45" s="3"/>
      <c r="T45" s="3"/>
    </row>
    <row r="46" spans="1:25" x14ac:dyDescent="0.45">
      <c r="A46" s="1" t="s">
        <v>121</v>
      </c>
      <c r="C46" s="20">
        <v>1076440</v>
      </c>
      <c r="D46" s="19"/>
      <c r="E46" s="20">
        <v>19142929405</v>
      </c>
      <c r="F46" s="19"/>
      <c r="G46" s="20">
        <v>14222551013</v>
      </c>
      <c r="H46" s="19"/>
      <c r="I46" s="20">
        <v>4920378392</v>
      </c>
      <c r="J46" s="19"/>
      <c r="K46" s="20">
        <v>1076440</v>
      </c>
      <c r="L46" s="19"/>
      <c r="M46" s="20">
        <v>19142929405</v>
      </c>
      <c r="N46" s="19"/>
      <c r="O46" s="20">
        <v>19171463730</v>
      </c>
      <c r="P46" s="19"/>
      <c r="Q46" s="20">
        <f>-28534324-21</f>
        <v>-28534345</v>
      </c>
      <c r="R46" s="17"/>
      <c r="S46" s="3"/>
      <c r="T46" s="3"/>
    </row>
    <row r="47" spans="1:25" ht="19.5" thickBot="1" x14ac:dyDescent="0.5">
      <c r="E47" s="29">
        <f>SUM(E8:E46)</f>
        <v>2296739529558</v>
      </c>
      <c r="F47" s="28"/>
      <c r="G47" s="29">
        <f>SUM(G8:G46)</f>
        <v>2190946528789</v>
      </c>
      <c r="H47" s="28"/>
      <c r="I47" s="29">
        <f>SUM(I8:I46)</f>
        <v>105793000769</v>
      </c>
      <c r="J47" s="28"/>
      <c r="K47" s="28"/>
      <c r="L47" s="28"/>
      <c r="M47" s="29">
        <f>SUM(M8:M46)</f>
        <v>2296739529558</v>
      </c>
      <c r="N47" s="28"/>
      <c r="O47" s="29">
        <f>SUM(O8:O46)</f>
        <v>2318865436235</v>
      </c>
      <c r="P47" s="28"/>
      <c r="Q47" s="29">
        <f>SUM(Q8:Q46)</f>
        <v>-22125906677</v>
      </c>
      <c r="Y47" s="32"/>
    </row>
    <row r="48" spans="1:25" ht="19.5" thickTop="1" x14ac:dyDescent="0.45">
      <c r="E48" s="32"/>
      <c r="I48" s="32"/>
      <c r="O48" s="3"/>
    </row>
    <row r="49" spans="5:15" x14ac:dyDescent="0.45">
      <c r="I49" s="20"/>
      <c r="O49" s="3"/>
    </row>
    <row r="50" spans="5:15" x14ac:dyDescent="0.45">
      <c r="E50" s="3"/>
      <c r="G50" s="3"/>
      <c r="I50" s="20"/>
      <c r="O50" s="3"/>
    </row>
    <row r="51" spans="5:15" x14ac:dyDescent="0.45">
      <c r="E51" s="3"/>
      <c r="I51" s="20"/>
      <c r="O51" s="3"/>
    </row>
    <row r="52" spans="5:15" x14ac:dyDescent="0.45">
      <c r="E52" s="3"/>
      <c r="I52" s="20"/>
      <c r="M52" s="3"/>
    </row>
    <row r="53" spans="5:15" x14ac:dyDescent="0.45">
      <c r="E53" s="3"/>
      <c r="I53" s="20"/>
    </row>
    <row r="54" spans="5:15" x14ac:dyDescent="0.45">
      <c r="I54" s="20"/>
    </row>
    <row r="55" spans="5:15" x14ac:dyDescent="0.45">
      <c r="G55" s="3"/>
      <c r="I55" s="20"/>
    </row>
    <row r="56" spans="5:15" x14ac:dyDescent="0.45">
      <c r="G56" s="3"/>
      <c r="I56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8"/>
  <sheetViews>
    <sheetView rightToLeft="1" view="pageBreakPreview" zoomScale="41" zoomScaleNormal="100" zoomScaleSheetLayoutView="41" workbookViewId="0">
      <selection activeCell="G25" sqref="G25:K32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3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3" ht="30" x14ac:dyDescent="0.45">
      <c r="A4" s="56" t="str">
        <f>'درآمد ناشی از تغییر قیمت اوراق'!A4:Q4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3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23" s="7" customFormat="1" ht="19.5" x14ac:dyDescent="0.45">
      <c r="A7" s="66" t="s">
        <v>3</v>
      </c>
      <c r="C7" s="36" t="s">
        <v>7</v>
      </c>
      <c r="E7" s="36" t="s">
        <v>87</v>
      </c>
      <c r="G7" s="36" t="s">
        <v>88</v>
      </c>
      <c r="I7" s="36" t="s">
        <v>90</v>
      </c>
      <c r="K7" s="36" t="s">
        <v>7</v>
      </c>
      <c r="M7" s="36" t="s">
        <v>87</v>
      </c>
      <c r="O7" s="36" t="s">
        <v>88</v>
      </c>
      <c r="Q7" s="36" t="s">
        <v>90</v>
      </c>
    </row>
    <row r="8" spans="1:23" x14ac:dyDescent="0.45">
      <c r="A8" s="1" t="s">
        <v>92</v>
      </c>
      <c r="C8" s="28">
        <v>2009560</v>
      </c>
      <c r="D8" s="28"/>
      <c r="E8" s="28">
        <v>23987167306</v>
      </c>
      <c r="F8" s="28"/>
      <c r="G8" s="28">
        <v>22213346669</v>
      </c>
      <c r="H8" s="28"/>
      <c r="I8" s="28">
        <v>1773820637</v>
      </c>
      <c r="J8" s="28"/>
      <c r="K8" s="28">
        <v>2009560</v>
      </c>
      <c r="L8" s="28"/>
      <c r="M8" s="28">
        <v>23987167306</v>
      </c>
      <c r="N8" s="28"/>
      <c r="O8" s="28">
        <v>22213346669</v>
      </c>
      <c r="P8" s="28"/>
      <c r="Q8" s="28">
        <v>1773820637</v>
      </c>
      <c r="R8" s="17"/>
      <c r="S8" s="30"/>
      <c r="T8" s="3"/>
      <c r="U8" s="3"/>
      <c r="V8" s="3"/>
      <c r="W8" s="3"/>
    </row>
    <row r="9" spans="1:23" x14ac:dyDescent="0.45">
      <c r="A9" s="1" t="s">
        <v>29</v>
      </c>
      <c r="C9" s="28">
        <v>220000</v>
      </c>
      <c r="D9" s="28"/>
      <c r="E9" s="28">
        <v>1828256773</v>
      </c>
      <c r="F9" s="28"/>
      <c r="G9" s="28">
        <v>1933228436</v>
      </c>
      <c r="H9" s="28"/>
      <c r="I9" s="28">
        <v>-104971663</v>
      </c>
      <c r="J9" s="28"/>
      <c r="K9" s="28">
        <v>461481</v>
      </c>
      <c r="L9" s="28"/>
      <c r="M9" s="28">
        <v>3746551798</v>
      </c>
      <c r="N9" s="28"/>
      <c r="O9" s="28">
        <v>4055219029</v>
      </c>
      <c r="P9" s="28"/>
      <c r="Q9" s="28">
        <v>-308667231</v>
      </c>
      <c r="R9" s="17"/>
      <c r="S9" s="30"/>
      <c r="T9" s="3"/>
      <c r="U9" s="3"/>
      <c r="V9" s="3"/>
      <c r="W9" s="3"/>
    </row>
    <row r="10" spans="1:23" x14ac:dyDescent="0.45">
      <c r="A10" s="1" t="s">
        <v>128</v>
      </c>
      <c r="C10" s="28">
        <v>64500</v>
      </c>
      <c r="D10" s="28"/>
      <c r="E10" s="28">
        <v>5624345231</v>
      </c>
      <c r="F10" s="28"/>
      <c r="G10" s="28">
        <v>4080101368</v>
      </c>
      <c r="H10" s="28"/>
      <c r="I10" s="28">
        <v>1544243863</v>
      </c>
      <c r="J10" s="28"/>
      <c r="K10" s="28">
        <v>64500</v>
      </c>
      <c r="L10" s="28"/>
      <c r="M10" s="28">
        <v>5624345231</v>
      </c>
      <c r="N10" s="28"/>
      <c r="O10" s="28">
        <v>4080101368</v>
      </c>
      <c r="P10" s="28"/>
      <c r="Q10" s="28">
        <v>1544243863</v>
      </c>
      <c r="R10" s="17"/>
      <c r="S10" s="30"/>
      <c r="T10" s="3"/>
      <c r="U10" s="3"/>
      <c r="V10" s="3"/>
      <c r="W10" s="3"/>
    </row>
    <row r="11" spans="1:23" x14ac:dyDescent="0.45">
      <c r="A11" s="1" t="s">
        <v>24</v>
      </c>
      <c r="C11" s="28">
        <v>1</v>
      </c>
      <c r="D11" s="28"/>
      <c r="E11" s="28">
        <v>1</v>
      </c>
      <c r="F11" s="28"/>
      <c r="G11" s="28">
        <v>4466</v>
      </c>
      <c r="H11" s="28"/>
      <c r="I11" s="28">
        <v>-4465</v>
      </c>
      <c r="J11" s="28"/>
      <c r="K11" s="28">
        <v>3052955</v>
      </c>
      <c r="L11" s="28"/>
      <c r="M11" s="28">
        <v>13208414848</v>
      </c>
      <c r="N11" s="28"/>
      <c r="O11" s="28">
        <v>13638345857</v>
      </c>
      <c r="P11" s="28"/>
      <c r="Q11" s="28">
        <v>-429931009</v>
      </c>
      <c r="R11" s="17"/>
      <c r="S11" s="30"/>
      <c r="T11" s="3"/>
      <c r="U11" s="3"/>
      <c r="V11" s="3"/>
      <c r="W11" s="3"/>
    </row>
    <row r="12" spans="1:23" x14ac:dyDescent="0.45">
      <c r="A12" s="1" t="s">
        <v>26</v>
      </c>
      <c r="C12" s="28">
        <v>1</v>
      </c>
      <c r="D12" s="28"/>
      <c r="E12" s="28">
        <v>1</v>
      </c>
      <c r="F12" s="28"/>
      <c r="G12" s="28">
        <v>4690</v>
      </c>
      <c r="H12" s="28"/>
      <c r="I12" s="28">
        <v>-4689</v>
      </c>
      <c r="J12" s="28"/>
      <c r="K12" s="28">
        <v>1</v>
      </c>
      <c r="L12" s="28"/>
      <c r="M12" s="28">
        <v>1</v>
      </c>
      <c r="N12" s="28"/>
      <c r="O12" s="28">
        <v>4690</v>
      </c>
      <c r="P12" s="28"/>
      <c r="Q12" s="28">
        <v>-4689</v>
      </c>
      <c r="R12" s="17"/>
      <c r="S12" s="30"/>
      <c r="T12" s="3"/>
      <c r="U12" s="3"/>
      <c r="V12" s="3"/>
      <c r="W12" s="3"/>
    </row>
    <row r="13" spans="1:23" x14ac:dyDescent="0.45">
      <c r="A13" s="1" t="s">
        <v>121</v>
      </c>
      <c r="C13" s="28">
        <v>1345550</v>
      </c>
      <c r="D13" s="28"/>
      <c r="E13" s="28">
        <v>22986044278</v>
      </c>
      <c r="F13" s="28"/>
      <c r="G13" s="28">
        <v>23964329544</v>
      </c>
      <c r="H13" s="28"/>
      <c r="I13" s="28">
        <v>-978285266</v>
      </c>
      <c r="J13" s="28"/>
      <c r="K13" s="28">
        <v>1345550</v>
      </c>
      <c r="L13" s="28"/>
      <c r="M13" s="28">
        <v>22986044278</v>
      </c>
      <c r="N13" s="28"/>
      <c r="O13" s="28">
        <v>23964329544</v>
      </c>
      <c r="P13" s="28"/>
      <c r="Q13" s="28">
        <v>-978285266</v>
      </c>
      <c r="R13" s="17"/>
      <c r="S13" s="30"/>
      <c r="T13" s="3"/>
      <c r="U13" s="3"/>
      <c r="V13" s="3"/>
      <c r="W13" s="3"/>
    </row>
    <row r="14" spans="1:23" x14ac:dyDescent="0.45">
      <c r="A14" s="1" t="s">
        <v>130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1200000</v>
      </c>
      <c r="L14" s="28"/>
      <c r="M14" s="28">
        <v>15190078251</v>
      </c>
      <c r="N14" s="28"/>
      <c r="O14" s="28">
        <v>10561581216</v>
      </c>
      <c r="P14" s="28"/>
      <c r="Q14" s="28">
        <v>4628497035</v>
      </c>
      <c r="R14" s="17"/>
      <c r="S14" s="30"/>
      <c r="T14" s="3"/>
      <c r="U14" s="3"/>
      <c r="V14" s="3"/>
      <c r="W14" s="3"/>
    </row>
    <row r="15" spans="1:23" x14ac:dyDescent="0.45">
      <c r="A15" s="1" t="s">
        <v>129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110000</v>
      </c>
      <c r="L15" s="28"/>
      <c r="M15" s="28">
        <v>3138215870</v>
      </c>
      <c r="N15" s="28"/>
      <c r="O15" s="28">
        <v>2240532558</v>
      </c>
      <c r="P15" s="28"/>
      <c r="Q15" s="28">
        <v>897683312</v>
      </c>
      <c r="R15" s="17"/>
      <c r="S15" s="30"/>
      <c r="T15" s="3"/>
      <c r="U15" s="3"/>
      <c r="V15" s="3"/>
      <c r="W15" s="3"/>
    </row>
    <row r="16" spans="1:23" x14ac:dyDescent="0.45">
      <c r="A16" s="1" t="s">
        <v>15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10681587</v>
      </c>
      <c r="L16" s="28"/>
      <c r="M16" s="28">
        <v>22307594057</v>
      </c>
      <c r="N16" s="28"/>
      <c r="O16" s="28">
        <v>21853099814</v>
      </c>
      <c r="P16" s="28"/>
      <c r="Q16" s="28">
        <v>454494243</v>
      </c>
      <c r="R16" s="17"/>
      <c r="S16" s="30"/>
      <c r="T16" s="3"/>
      <c r="U16" s="3"/>
      <c r="V16" s="3"/>
      <c r="W16" s="3"/>
    </row>
    <row r="17" spans="1:23" x14ac:dyDescent="0.45">
      <c r="A17" s="1" t="s">
        <v>27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4853647</v>
      </c>
      <c r="L17" s="28"/>
      <c r="M17" s="28">
        <v>35048254312</v>
      </c>
      <c r="N17" s="28"/>
      <c r="O17" s="28">
        <v>36571739926</v>
      </c>
      <c r="P17" s="28"/>
      <c r="Q17" s="28">
        <v>-1523485614</v>
      </c>
      <c r="R17" s="17"/>
      <c r="S17" s="30"/>
      <c r="T17" s="3"/>
      <c r="U17" s="3"/>
    </row>
    <row r="18" spans="1:23" x14ac:dyDescent="0.45">
      <c r="A18" s="1" t="s">
        <v>93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1320863</v>
      </c>
      <c r="L18" s="28"/>
      <c r="M18" s="28">
        <v>3139901109</v>
      </c>
      <c r="N18" s="28"/>
      <c r="O18" s="28">
        <v>3496529286</v>
      </c>
      <c r="P18" s="28"/>
      <c r="Q18" s="28">
        <v>-356628177</v>
      </c>
      <c r="R18" s="17"/>
      <c r="S18" s="30"/>
      <c r="T18" s="3"/>
      <c r="U18" s="3"/>
      <c r="V18" s="3"/>
      <c r="W18" s="3"/>
    </row>
    <row r="19" spans="1:23" x14ac:dyDescent="0.45">
      <c r="A19" s="1" t="s">
        <v>125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233072</v>
      </c>
      <c r="L19" s="28"/>
      <c r="M19" s="28">
        <v>25387661994</v>
      </c>
      <c r="N19" s="28"/>
      <c r="O19" s="28">
        <v>14950955149</v>
      </c>
      <c r="P19" s="28"/>
      <c r="Q19" s="28">
        <v>10436706845</v>
      </c>
      <c r="R19" s="17"/>
      <c r="S19" s="30"/>
      <c r="T19" s="3"/>
      <c r="U19" s="3"/>
      <c r="V19" s="3"/>
      <c r="W19" s="3"/>
    </row>
    <row r="20" spans="1:23" x14ac:dyDescent="0.45">
      <c r="A20" s="1" t="s">
        <v>18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1211824</v>
      </c>
      <c r="L20" s="28"/>
      <c r="M20" s="28">
        <v>36187517944</v>
      </c>
      <c r="N20" s="28"/>
      <c r="O20" s="28">
        <v>34061005209</v>
      </c>
      <c r="P20" s="28"/>
      <c r="Q20" s="28">
        <v>2126512735</v>
      </c>
      <c r="R20" s="17"/>
      <c r="S20" s="30"/>
      <c r="T20" s="3"/>
      <c r="U20" s="3"/>
      <c r="V20" s="3"/>
      <c r="W20" s="3"/>
    </row>
    <row r="21" spans="1:23" x14ac:dyDescent="0.45">
      <c r="A21" s="1" t="s">
        <v>122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299538</v>
      </c>
      <c r="L21" s="28"/>
      <c r="M21" s="28">
        <v>1479879886</v>
      </c>
      <c r="N21" s="28"/>
      <c r="O21" s="28">
        <v>1598948372</v>
      </c>
      <c r="P21" s="28"/>
      <c r="Q21" s="28">
        <v>-119068486</v>
      </c>
      <c r="R21" s="17"/>
      <c r="S21" s="30"/>
      <c r="T21" s="3"/>
      <c r="U21" s="3"/>
      <c r="V21" s="3"/>
      <c r="W21" s="3"/>
    </row>
    <row r="22" spans="1:23" x14ac:dyDescent="0.45">
      <c r="A22" s="1" t="s">
        <v>25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888236</v>
      </c>
      <c r="L22" s="28"/>
      <c r="M22" s="28">
        <v>12624643312</v>
      </c>
      <c r="N22" s="28"/>
      <c r="O22" s="28">
        <v>13155969837</v>
      </c>
      <c r="P22" s="28"/>
      <c r="Q22" s="28">
        <v>-531326525</v>
      </c>
      <c r="R22" s="17"/>
      <c r="S22" s="30"/>
      <c r="T22" s="3"/>
      <c r="U22" s="3"/>
      <c r="V22" s="3"/>
      <c r="W22" s="3"/>
    </row>
    <row r="23" spans="1:23" ht="19.5" thickBot="1" x14ac:dyDescent="0.5">
      <c r="E23" s="29">
        <f>SUM(E8:E22)</f>
        <v>54425813590</v>
      </c>
      <c r="F23" s="28"/>
      <c r="G23" s="29">
        <f>SUM(G8:G22)</f>
        <v>52191015173</v>
      </c>
      <c r="H23" s="28"/>
      <c r="I23" s="29">
        <f>SUM(I8:I22)</f>
        <v>2234798417</v>
      </c>
      <c r="J23" s="28"/>
      <c r="K23" s="28"/>
      <c r="L23" s="28"/>
      <c r="M23" s="29">
        <f>SUM(M8:M22)</f>
        <v>224056270197</v>
      </c>
      <c r="N23" s="28"/>
      <c r="O23" s="29">
        <f>SUM(O8:O22)</f>
        <v>206441708524</v>
      </c>
      <c r="P23" s="28"/>
      <c r="Q23" s="29">
        <f>SUM(Q8:Q22)</f>
        <v>17614561673</v>
      </c>
    </row>
    <row r="24" spans="1:23" ht="21.75" thickTop="1" x14ac:dyDescent="0.55000000000000004">
      <c r="G24" s="32"/>
      <c r="I24" s="32"/>
      <c r="M24" s="3"/>
      <c r="O24" s="53"/>
      <c r="Q24" s="3"/>
    </row>
    <row r="25" spans="1:23" x14ac:dyDescent="0.45">
      <c r="I25" s="32"/>
      <c r="M25" s="3"/>
      <c r="O25" s="32"/>
      <c r="Q25" s="3"/>
    </row>
    <row r="26" spans="1:23" x14ac:dyDescent="0.45">
      <c r="I26" s="3"/>
      <c r="O26" s="3"/>
      <c r="Q26" s="3"/>
    </row>
    <row r="27" spans="1:23" x14ac:dyDescent="0.45">
      <c r="I27" s="3"/>
      <c r="O27" s="32"/>
      <c r="Q27" s="32"/>
    </row>
    <row r="28" spans="1:23" x14ac:dyDescent="0.45">
      <c r="I28" s="3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7"/>
  <sheetViews>
    <sheetView rightToLeft="1" view="pageBreakPreview" zoomScaleNormal="82" zoomScaleSheetLayoutView="100" workbookViewId="0">
      <selection activeCell="U52" sqref="U52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4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4" ht="30" x14ac:dyDescent="0.45">
      <c r="A4" s="56" t="str">
        <f>'درآمد ناشی از فروش'!A4:Q4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4" x14ac:dyDescent="0.45">
      <c r="K5" s="28"/>
      <c r="U5" s="28"/>
    </row>
    <row r="6" spans="1:24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J6" s="66" t="s">
        <v>73</v>
      </c>
      <c r="K6" s="66" t="s">
        <v>73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  <c r="R6" s="66" t="s">
        <v>74</v>
      </c>
      <c r="S6" s="66" t="s">
        <v>74</v>
      </c>
      <c r="T6" s="66" t="s">
        <v>74</v>
      </c>
      <c r="U6" s="66" t="s">
        <v>74</v>
      </c>
    </row>
    <row r="7" spans="1:24" s="7" customFormat="1" ht="19.5" x14ac:dyDescent="0.45">
      <c r="A7" s="66" t="s">
        <v>3</v>
      </c>
      <c r="C7" s="36" t="s">
        <v>95</v>
      </c>
      <c r="E7" s="36" t="s">
        <v>96</v>
      </c>
      <c r="G7" s="36" t="s">
        <v>97</v>
      </c>
      <c r="I7" s="36" t="s">
        <v>45</v>
      </c>
      <c r="K7" s="36" t="s">
        <v>98</v>
      </c>
      <c r="M7" s="36" t="s">
        <v>95</v>
      </c>
      <c r="O7" s="36" t="s">
        <v>96</v>
      </c>
      <c r="Q7" s="36" t="s">
        <v>97</v>
      </c>
      <c r="S7" s="36" t="s">
        <v>45</v>
      </c>
      <c r="U7" s="36" t="s">
        <v>98</v>
      </c>
    </row>
    <row r="8" spans="1:24" x14ac:dyDescent="0.45">
      <c r="A8" s="1" t="s">
        <v>92</v>
      </c>
      <c r="C8" s="28">
        <v>0</v>
      </c>
      <c r="D8" s="28"/>
      <c r="E8" s="28">
        <v>17606192000</v>
      </c>
      <c r="F8" s="28"/>
      <c r="G8" s="28">
        <v>1773820637</v>
      </c>
      <c r="H8" s="17"/>
      <c r="I8" s="28">
        <f>C8+E8+G8</f>
        <v>19380012637</v>
      </c>
      <c r="J8" s="17"/>
      <c r="K8" s="37">
        <f>I8/116545280066</f>
        <v>0.16628740885967266</v>
      </c>
      <c r="L8" s="17"/>
      <c r="M8" s="28">
        <v>0</v>
      </c>
      <c r="N8" s="17"/>
      <c r="O8" s="28">
        <v>11480421073</v>
      </c>
      <c r="P8" s="28"/>
      <c r="Q8" s="28">
        <v>1773820637</v>
      </c>
      <c r="R8" s="28"/>
      <c r="S8" s="28">
        <f>M8+O8+Q8</f>
        <v>13254241710</v>
      </c>
      <c r="T8" s="17"/>
      <c r="U8" s="37">
        <f>S8/43736705126</f>
        <v>0.30304618676272438</v>
      </c>
      <c r="V8" s="17"/>
      <c r="W8" s="46"/>
      <c r="X8" s="32"/>
    </row>
    <row r="9" spans="1:24" x14ac:dyDescent="0.45">
      <c r="A9" s="1" t="s">
        <v>29</v>
      </c>
      <c r="C9" s="28">
        <v>0</v>
      </c>
      <c r="D9" s="28"/>
      <c r="E9" s="28">
        <v>-926682986</v>
      </c>
      <c r="F9" s="28"/>
      <c r="G9" s="28">
        <v>-104971663</v>
      </c>
      <c r="H9" s="17"/>
      <c r="I9" s="28">
        <f t="shared" ref="I9:I51" si="0">C9+E9+G9</f>
        <v>-1031654649</v>
      </c>
      <c r="J9" s="17"/>
      <c r="K9" s="37">
        <f t="shared" ref="K9:K51" si="1">I9/116545280066</f>
        <v>-8.8519642186776701E-3</v>
      </c>
      <c r="L9" s="17"/>
      <c r="M9" s="28">
        <v>2396352584</v>
      </c>
      <c r="N9" s="17"/>
      <c r="O9" s="28">
        <v>-5278472363</v>
      </c>
      <c r="P9" s="28"/>
      <c r="Q9" s="28">
        <v>-308667231</v>
      </c>
      <c r="R9" s="28"/>
      <c r="S9" s="28">
        <f t="shared" ref="S9:S51" si="2">M9+O9+Q9</f>
        <v>-3190787010</v>
      </c>
      <c r="T9" s="17"/>
      <c r="U9" s="37">
        <f t="shared" ref="U9:U51" si="3">S9/43736705126</f>
        <v>-7.2954444117537889E-2</v>
      </c>
      <c r="V9" s="17"/>
      <c r="W9" s="46"/>
      <c r="X9" s="32"/>
    </row>
    <row r="10" spans="1:24" x14ac:dyDescent="0.45">
      <c r="A10" s="1" t="s">
        <v>128</v>
      </c>
      <c r="C10" s="28">
        <v>0</v>
      </c>
      <c r="D10" s="28"/>
      <c r="E10" s="28">
        <v>-936993237</v>
      </c>
      <c r="F10" s="28"/>
      <c r="G10" s="28">
        <v>1544243863</v>
      </c>
      <c r="H10" s="17"/>
      <c r="I10" s="28">
        <f t="shared" si="0"/>
        <v>607250626</v>
      </c>
      <c r="J10" s="17"/>
      <c r="K10" s="37">
        <f t="shared" si="1"/>
        <v>5.2104265883278315E-3</v>
      </c>
      <c r="L10" s="17"/>
      <c r="M10" s="28">
        <v>0</v>
      </c>
      <c r="N10" s="17"/>
      <c r="O10" s="28">
        <v>642058602</v>
      </c>
      <c r="P10" s="28"/>
      <c r="Q10" s="28">
        <v>1544243863</v>
      </c>
      <c r="R10" s="28"/>
      <c r="S10" s="28">
        <f t="shared" si="2"/>
        <v>2186302465</v>
      </c>
      <c r="T10" s="17"/>
      <c r="U10" s="37">
        <f t="shared" si="3"/>
        <v>4.9987818211306385E-2</v>
      </c>
      <c r="V10" s="17"/>
      <c r="W10" s="46"/>
      <c r="X10" s="32"/>
    </row>
    <row r="11" spans="1:24" x14ac:dyDescent="0.45">
      <c r="A11" s="1" t="s">
        <v>24</v>
      </c>
      <c r="C11" s="28">
        <v>0</v>
      </c>
      <c r="D11" s="28"/>
      <c r="E11" s="28">
        <v>952408226</v>
      </c>
      <c r="F11" s="28"/>
      <c r="G11" s="28">
        <v>-4465</v>
      </c>
      <c r="H11" s="17"/>
      <c r="I11" s="28">
        <f t="shared" si="0"/>
        <v>952403761</v>
      </c>
      <c r="J11" s="17"/>
      <c r="K11" s="37">
        <f t="shared" si="1"/>
        <v>8.1719633816200055E-3</v>
      </c>
      <c r="L11" s="17"/>
      <c r="M11" s="28">
        <v>0</v>
      </c>
      <c r="N11" s="17"/>
      <c r="O11" s="28">
        <v>-2373460716</v>
      </c>
      <c r="P11" s="28"/>
      <c r="Q11" s="28">
        <v>-429931009</v>
      </c>
      <c r="R11" s="28"/>
      <c r="S11" s="28">
        <f t="shared" si="2"/>
        <v>-2803391725</v>
      </c>
      <c r="T11" s="17"/>
      <c r="U11" s="37">
        <f t="shared" si="3"/>
        <v>-6.4097003121835028E-2</v>
      </c>
      <c r="V11" s="17"/>
      <c r="W11" s="46"/>
      <c r="X11" s="32"/>
    </row>
    <row r="12" spans="1:24" x14ac:dyDescent="0.45">
      <c r="A12" s="1" t="s">
        <v>26</v>
      </c>
      <c r="C12" s="28">
        <v>0</v>
      </c>
      <c r="D12" s="28"/>
      <c r="E12" s="28">
        <v>25075567303</v>
      </c>
      <c r="F12" s="28"/>
      <c r="G12" s="28">
        <v>-4689</v>
      </c>
      <c r="H12" s="17"/>
      <c r="I12" s="28">
        <f t="shared" si="0"/>
        <v>25075562614</v>
      </c>
      <c r="J12" s="17"/>
      <c r="K12" s="37">
        <f t="shared" si="1"/>
        <v>0.2151572556160114</v>
      </c>
      <c r="L12" s="17"/>
      <c r="M12" s="28">
        <v>0</v>
      </c>
      <c r="N12" s="17"/>
      <c r="O12" s="28">
        <v>11066870481</v>
      </c>
      <c r="P12" s="28"/>
      <c r="Q12" s="28">
        <v>-4689</v>
      </c>
      <c r="R12" s="28"/>
      <c r="S12" s="28">
        <f t="shared" si="2"/>
        <v>11066865792</v>
      </c>
      <c r="T12" s="17"/>
      <c r="U12" s="37">
        <f t="shared" si="3"/>
        <v>0.25303382502449001</v>
      </c>
      <c r="V12" s="17"/>
      <c r="W12" s="46"/>
      <c r="X12" s="32"/>
    </row>
    <row r="13" spans="1:24" x14ac:dyDescent="0.45">
      <c r="A13" s="1" t="s">
        <v>121</v>
      </c>
      <c r="C13" s="28">
        <v>0</v>
      </c>
      <c r="D13" s="28"/>
      <c r="E13" s="28">
        <v>4920378392</v>
      </c>
      <c r="F13" s="28"/>
      <c r="G13" s="28">
        <v>-978285266</v>
      </c>
      <c r="H13" s="17"/>
      <c r="I13" s="28">
        <f t="shared" si="0"/>
        <v>3942093126</v>
      </c>
      <c r="J13" s="17"/>
      <c r="K13" s="37">
        <f t="shared" si="1"/>
        <v>3.3824562640096444E-2</v>
      </c>
      <c r="L13" s="17"/>
      <c r="M13" s="28">
        <v>0</v>
      </c>
      <c r="N13" s="17"/>
      <c r="O13" s="28">
        <v>-28534324</v>
      </c>
      <c r="P13" s="28"/>
      <c r="Q13" s="28">
        <v>-978285266</v>
      </c>
      <c r="R13" s="28"/>
      <c r="S13" s="28">
        <f t="shared" si="2"/>
        <v>-1006819590</v>
      </c>
      <c r="T13" s="17"/>
      <c r="U13" s="37">
        <f t="shared" si="3"/>
        <v>-2.3020014587278082E-2</v>
      </c>
      <c r="V13" s="17"/>
      <c r="W13" s="46"/>
      <c r="X13" s="32"/>
    </row>
    <row r="14" spans="1:24" x14ac:dyDescent="0.45">
      <c r="A14" s="1" t="s">
        <v>130</v>
      </c>
      <c r="C14" s="28">
        <v>0</v>
      </c>
      <c r="D14" s="28"/>
      <c r="E14" s="28">
        <v>0</v>
      </c>
      <c r="F14" s="28"/>
      <c r="G14" s="28">
        <v>0</v>
      </c>
      <c r="H14" s="17"/>
      <c r="I14" s="28">
        <f t="shared" si="0"/>
        <v>0</v>
      </c>
      <c r="J14" s="17"/>
      <c r="K14" s="37">
        <f t="shared" si="1"/>
        <v>0</v>
      </c>
      <c r="L14" s="17"/>
      <c r="M14" s="28">
        <v>0</v>
      </c>
      <c r="N14" s="17"/>
      <c r="O14" s="28">
        <v>0</v>
      </c>
      <c r="P14" s="28"/>
      <c r="Q14" s="28">
        <v>4628497035</v>
      </c>
      <c r="R14" s="28"/>
      <c r="S14" s="28">
        <f t="shared" si="2"/>
        <v>4628497035</v>
      </c>
      <c r="T14" s="17"/>
      <c r="U14" s="37">
        <f t="shared" si="3"/>
        <v>0.10582637676216981</v>
      </c>
      <c r="V14" s="17"/>
      <c r="W14" s="46"/>
      <c r="X14" s="32"/>
    </row>
    <row r="15" spans="1:24" x14ac:dyDescent="0.45">
      <c r="A15" s="1" t="s">
        <v>129</v>
      </c>
      <c r="C15" s="28">
        <v>0</v>
      </c>
      <c r="D15" s="28"/>
      <c r="E15" s="28">
        <v>-524858400</v>
      </c>
      <c r="F15" s="28"/>
      <c r="G15" s="28">
        <v>0</v>
      </c>
      <c r="H15" s="17"/>
      <c r="I15" s="28">
        <f t="shared" si="0"/>
        <v>-524858400</v>
      </c>
      <c r="J15" s="17"/>
      <c r="K15" s="37">
        <f t="shared" si="1"/>
        <v>-4.5034719527274796E-3</v>
      </c>
      <c r="L15" s="17"/>
      <c r="M15" s="28">
        <v>0</v>
      </c>
      <c r="N15" s="17"/>
      <c r="O15" s="28">
        <v>372824892</v>
      </c>
      <c r="P15" s="28"/>
      <c r="Q15" s="28">
        <v>897683312</v>
      </c>
      <c r="R15" s="28"/>
      <c r="S15" s="28">
        <f t="shared" si="2"/>
        <v>1270508204</v>
      </c>
      <c r="T15" s="17"/>
      <c r="U15" s="37">
        <f t="shared" si="3"/>
        <v>2.904901501701658E-2</v>
      </c>
      <c r="V15" s="17"/>
      <c r="W15" s="46"/>
      <c r="X15" s="32"/>
    </row>
    <row r="16" spans="1:24" x14ac:dyDescent="0.45">
      <c r="A16" s="1" t="s">
        <v>15</v>
      </c>
      <c r="C16" s="28">
        <v>0</v>
      </c>
      <c r="D16" s="28"/>
      <c r="E16" s="28">
        <v>-293147407</v>
      </c>
      <c r="F16" s="28"/>
      <c r="G16" s="28">
        <v>0</v>
      </c>
      <c r="H16" s="17"/>
      <c r="I16" s="28">
        <f t="shared" si="0"/>
        <v>-293147407</v>
      </c>
      <c r="J16" s="17"/>
      <c r="K16" s="37">
        <f t="shared" si="1"/>
        <v>-2.5153091299277806E-3</v>
      </c>
      <c r="L16" s="17"/>
      <c r="M16" s="28">
        <v>0</v>
      </c>
      <c r="N16" s="17"/>
      <c r="O16" s="28">
        <v>-963981432</v>
      </c>
      <c r="P16" s="28"/>
      <c r="Q16" s="28">
        <v>454494243</v>
      </c>
      <c r="R16" s="28"/>
      <c r="S16" s="28">
        <f t="shared" si="2"/>
        <v>-509487189</v>
      </c>
      <c r="T16" s="17"/>
      <c r="U16" s="37">
        <f t="shared" si="3"/>
        <v>-1.1648961382258469E-2</v>
      </c>
      <c r="V16" s="17"/>
      <c r="W16" s="46"/>
      <c r="X16" s="32"/>
    </row>
    <row r="17" spans="1:24" x14ac:dyDescent="0.45">
      <c r="A17" s="1" t="s">
        <v>27</v>
      </c>
      <c r="C17" s="28">
        <v>0</v>
      </c>
      <c r="D17" s="28"/>
      <c r="E17" s="28">
        <v>0</v>
      </c>
      <c r="F17" s="28"/>
      <c r="G17" s="28">
        <v>0</v>
      </c>
      <c r="H17" s="17"/>
      <c r="I17" s="28">
        <f t="shared" si="0"/>
        <v>0</v>
      </c>
      <c r="J17" s="17"/>
      <c r="K17" s="37">
        <f t="shared" si="1"/>
        <v>0</v>
      </c>
      <c r="L17" s="17"/>
      <c r="M17" s="28">
        <v>0</v>
      </c>
      <c r="N17" s="17"/>
      <c r="O17" s="28">
        <v>0</v>
      </c>
      <c r="P17" s="28"/>
      <c r="Q17" s="28">
        <v>-1523485614</v>
      </c>
      <c r="R17" s="28"/>
      <c r="S17" s="28">
        <f t="shared" si="2"/>
        <v>-1523485614</v>
      </c>
      <c r="T17" s="17"/>
      <c r="U17" s="37">
        <f t="shared" si="3"/>
        <v>-3.4833113505258972E-2</v>
      </c>
      <c r="V17" s="17"/>
      <c r="W17" s="46"/>
      <c r="X17" s="32"/>
    </row>
    <row r="18" spans="1:24" x14ac:dyDescent="0.45">
      <c r="A18" s="1" t="s">
        <v>93</v>
      </c>
      <c r="C18" s="28">
        <v>0</v>
      </c>
      <c r="D18" s="28"/>
      <c r="E18" s="28">
        <v>890381572</v>
      </c>
      <c r="F18" s="28"/>
      <c r="G18" s="28">
        <v>0</v>
      </c>
      <c r="H18" s="17"/>
      <c r="I18" s="28">
        <f t="shared" si="0"/>
        <v>890381572</v>
      </c>
      <c r="J18" s="17"/>
      <c r="K18" s="37">
        <f t="shared" si="1"/>
        <v>7.6397909164212727E-3</v>
      </c>
      <c r="L18" s="17"/>
      <c r="M18" s="28">
        <v>0</v>
      </c>
      <c r="N18" s="17"/>
      <c r="O18" s="28">
        <v>-3295973896</v>
      </c>
      <c r="P18" s="28"/>
      <c r="Q18" s="28">
        <v>-356628177</v>
      </c>
      <c r="R18" s="28"/>
      <c r="S18" s="28">
        <f t="shared" si="2"/>
        <v>-3652602073</v>
      </c>
      <c r="T18" s="17"/>
      <c r="U18" s="37">
        <f t="shared" si="3"/>
        <v>-8.3513425679353492E-2</v>
      </c>
      <c r="V18" s="17"/>
      <c r="W18" s="46"/>
      <c r="X18" s="32"/>
    </row>
    <row r="19" spans="1:24" x14ac:dyDescent="0.45">
      <c r="A19" s="1" t="s">
        <v>125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f t="shared" si="0"/>
        <v>0</v>
      </c>
      <c r="J19" s="17"/>
      <c r="K19" s="37">
        <f t="shared" si="1"/>
        <v>0</v>
      </c>
      <c r="L19" s="17"/>
      <c r="M19" s="28">
        <v>0</v>
      </c>
      <c r="N19" s="17"/>
      <c r="O19" s="28">
        <v>0</v>
      </c>
      <c r="P19" s="28"/>
      <c r="Q19" s="28">
        <v>10436706845</v>
      </c>
      <c r="R19" s="28"/>
      <c r="S19" s="28">
        <f t="shared" si="2"/>
        <v>10436706845</v>
      </c>
      <c r="T19" s="17"/>
      <c r="U19" s="37">
        <f t="shared" si="3"/>
        <v>0.23862581360285709</v>
      </c>
      <c r="V19" s="17"/>
      <c r="W19" s="46"/>
      <c r="X19" s="32"/>
    </row>
    <row r="20" spans="1:24" x14ac:dyDescent="0.45">
      <c r="A20" s="1" t="s">
        <v>18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f t="shared" si="0"/>
        <v>0</v>
      </c>
      <c r="J20" s="17"/>
      <c r="K20" s="37">
        <f t="shared" si="1"/>
        <v>0</v>
      </c>
      <c r="L20" s="17"/>
      <c r="M20" s="28">
        <v>0</v>
      </c>
      <c r="N20" s="17"/>
      <c r="O20" s="28">
        <v>0</v>
      </c>
      <c r="P20" s="28"/>
      <c r="Q20" s="28">
        <v>2126512735</v>
      </c>
      <c r="R20" s="28"/>
      <c r="S20" s="28">
        <f t="shared" si="2"/>
        <v>2126512735</v>
      </c>
      <c r="T20" s="17"/>
      <c r="U20" s="37">
        <f t="shared" si="3"/>
        <v>4.8620780391979271E-2</v>
      </c>
      <c r="V20" s="17"/>
      <c r="W20" s="46"/>
      <c r="X20" s="32"/>
    </row>
    <row r="21" spans="1:24" x14ac:dyDescent="0.45">
      <c r="A21" s="1" t="s">
        <v>122</v>
      </c>
      <c r="C21" s="28">
        <v>0</v>
      </c>
      <c r="D21" s="28"/>
      <c r="E21" s="28">
        <v>-411663452</v>
      </c>
      <c r="F21" s="28"/>
      <c r="G21" s="28">
        <v>0</v>
      </c>
      <c r="H21" s="17"/>
      <c r="I21" s="28">
        <f t="shared" si="0"/>
        <v>-411663452</v>
      </c>
      <c r="J21" s="17"/>
      <c r="K21" s="37">
        <f t="shared" si="1"/>
        <v>-3.5322189947707325E-3</v>
      </c>
      <c r="L21" s="17"/>
      <c r="M21" s="28">
        <v>0</v>
      </c>
      <c r="N21" s="17"/>
      <c r="O21" s="28">
        <v>-836750714</v>
      </c>
      <c r="P21" s="28"/>
      <c r="Q21" s="28">
        <v>-119068486</v>
      </c>
      <c r="R21" s="28"/>
      <c r="S21" s="28">
        <f t="shared" si="2"/>
        <v>-955819200</v>
      </c>
      <c r="T21" s="17"/>
      <c r="U21" s="37">
        <f t="shared" si="3"/>
        <v>-2.18539370363269E-2</v>
      </c>
      <c r="V21" s="17"/>
      <c r="W21" s="46"/>
      <c r="X21" s="32"/>
    </row>
    <row r="22" spans="1:24" x14ac:dyDescent="0.45">
      <c r="A22" s="1" t="s">
        <v>25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f t="shared" si="0"/>
        <v>0</v>
      </c>
      <c r="J22" s="17"/>
      <c r="K22" s="37">
        <f t="shared" si="1"/>
        <v>0</v>
      </c>
      <c r="L22" s="17"/>
      <c r="M22" s="28">
        <v>0</v>
      </c>
      <c r="N22" s="17"/>
      <c r="O22" s="28">
        <v>0</v>
      </c>
      <c r="P22" s="28"/>
      <c r="Q22" s="28">
        <v>-531326525</v>
      </c>
      <c r="R22" s="28"/>
      <c r="S22" s="28">
        <f t="shared" si="2"/>
        <v>-531326525</v>
      </c>
      <c r="T22" s="17"/>
      <c r="U22" s="37">
        <f t="shared" si="3"/>
        <v>-1.2148297944925538E-2</v>
      </c>
      <c r="V22" s="17"/>
      <c r="W22" s="46"/>
      <c r="X22" s="32"/>
    </row>
    <row r="23" spans="1:24" x14ac:dyDescent="0.45">
      <c r="A23" s="1" t="s">
        <v>23</v>
      </c>
      <c r="C23" s="28">
        <f>8391704987+674</f>
        <v>8391705661</v>
      </c>
      <c r="D23" s="28"/>
      <c r="E23" s="28">
        <v>-7186941489</v>
      </c>
      <c r="F23" s="28"/>
      <c r="G23" s="28">
        <v>0</v>
      </c>
      <c r="H23" s="17"/>
      <c r="I23" s="28">
        <f t="shared" si="0"/>
        <v>1204764172</v>
      </c>
      <c r="J23" s="17"/>
      <c r="K23" s="37">
        <f t="shared" si="1"/>
        <v>1.0337305563277534E-2</v>
      </c>
      <c r="L23" s="17"/>
      <c r="M23" s="28">
        <v>8391705661</v>
      </c>
      <c r="N23" s="17"/>
      <c r="O23" s="28">
        <v>-9597331096</v>
      </c>
      <c r="P23" s="28"/>
      <c r="Q23" s="28">
        <v>0</v>
      </c>
      <c r="R23" s="28"/>
      <c r="S23" s="28">
        <f t="shared" si="2"/>
        <v>-1205625435</v>
      </c>
      <c r="T23" s="17"/>
      <c r="U23" s="37">
        <f t="shared" si="3"/>
        <v>-2.7565529491230381E-2</v>
      </c>
      <c r="V23" s="17"/>
      <c r="W23" s="46"/>
      <c r="X23" s="32"/>
    </row>
    <row r="24" spans="1:24" x14ac:dyDescent="0.45">
      <c r="A24" s="1" t="s">
        <v>119</v>
      </c>
      <c r="C24" s="28">
        <v>0</v>
      </c>
      <c r="D24" s="28"/>
      <c r="E24" s="28">
        <v>9365141952</v>
      </c>
      <c r="F24" s="28"/>
      <c r="G24" s="28">
        <v>0</v>
      </c>
      <c r="H24" s="17"/>
      <c r="I24" s="28">
        <f t="shared" si="0"/>
        <v>9365141952</v>
      </c>
      <c r="J24" s="17"/>
      <c r="K24" s="37">
        <f t="shared" si="1"/>
        <v>8.035625249427937E-2</v>
      </c>
      <c r="L24" s="17"/>
      <c r="M24" s="28">
        <v>13389007500</v>
      </c>
      <c r="N24" s="17"/>
      <c r="O24" s="28">
        <v>-4273261033</v>
      </c>
      <c r="P24" s="28"/>
      <c r="Q24" s="28">
        <v>0</v>
      </c>
      <c r="R24" s="28"/>
      <c r="S24" s="28">
        <f t="shared" si="2"/>
        <v>9115746467</v>
      </c>
      <c r="T24" s="17"/>
      <c r="U24" s="37">
        <f t="shared" si="3"/>
        <v>0.20842325549532525</v>
      </c>
      <c r="V24" s="17"/>
      <c r="W24" s="46"/>
      <c r="X24" s="32"/>
    </row>
    <row r="25" spans="1:24" x14ac:dyDescent="0.45">
      <c r="A25" s="1" t="s">
        <v>117</v>
      </c>
      <c r="C25" s="28">
        <v>0</v>
      </c>
      <c r="D25" s="28"/>
      <c r="E25" s="28">
        <v>3777390000</v>
      </c>
      <c r="F25" s="28"/>
      <c r="G25" s="28">
        <v>0</v>
      </c>
      <c r="H25" s="17"/>
      <c r="I25" s="28">
        <f t="shared" si="0"/>
        <v>3777390000</v>
      </c>
      <c r="J25" s="17"/>
      <c r="K25" s="37">
        <f t="shared" si="1"/>
        <v>3.2411351174932615E-2</v>
      </c>
      <c r="L25" s="17"/>
      <c r="M25" s="28">
        <v>7220000000</v>
      </c>
      <c r="N25" s="17"/>
      <c r="O25" s="28">
        <v>-1105104659</v>
      </c>
      <c r="P25" s="28"/>
      <c r="Q25" s="28">
        <v>0</v>
      </c>
      <c r="R25" s="28"/>
      <c r="S25" s="28">
        <f t="shared" si="2"/>
        <v>6114895341</v>
      </c>
      <c r="T25" s="17"/>
      <c r="U25" s="37">
        <f t="shared" si="3"/>
        <v>0.13981152268749436</v>
      </c>
      <c r="V25" s="17"/>
      <c r="W25" s="46"/>
      <c r="X25" s="32"/>
    </row>
    <row r="26" spans="1:24" x14ac:dyDescent="0.45">
      <c r="A26" s="1" t="s">
        <v>115</v>
      </c>
      <c r="C26" s="28">
        <v>0</v>
      </c>
      <c r="D26" s="28"/>
      <c r="E26" s="28">
        <v>970939848</v>
      </c>
      <c r="F26" s="28"/>
      <c r="G26" s="28">
        <v>0</v>
      </c>
      <c r="H26" s="17"/>
      <c r="I26" s="28">
        <f t="shared" si="0"/>
        <v>970939848</v>
      </c>
      <c r="J26" s="17"/>
      <c r="K26" s="37">
        <f t="shared" si="1"/>
        <v>8.3310096080266259E-3</v>
      </c>
      <c r="L26" s="17"/>
      <c r="M26" s="28">
        <v>15104421456</v>
      </c>
      <c r="N26" s="17"/>
      <c r="O26" s="28">
        <v>-9534310970</v>
      </c>
      <c r="P26" s="28"/>
      <c r="Q26" s="28">
        <v>0</v>
      </c>
      <c r="R26" s="28"/>
      <c r="S26" s="28">
        <f t="shared" si="2"/>
        <v>5570110486</v>
      </c>
      <c r="T26" s="17"/>
      <c r="U26" s="37">
        <f t="shared" si="3"/>
        <v>0.1273555122625997</v>
      </c>
      <c r="V26" s="17"/>
      <c r="W26" s="46"/>
      <c r="X26" s="32"/>
    </row>
    <row r="27" spans="1:24" x14ac:dyDescent="0.45">
      <c r="A27" s="1" t="s">
        <v>118</v>
      </c>
      <c r="C27" s="28">
        <v>0</v>
      </c>
      <c r="D27" s="28"/>
      <c r="E27" s="28">
        <v>2630256300</v>
      </c>
      <c r="F27" s="28"/>
      <c r="G27" s="28">
        <v>0</v>
      </c>
      <c r="H27" s="17"/>
      <c r="I27" s="28">
        <f t="shared" si="0"/>
        <v>2630256300</v>
      </c>
      <c r="J27" s="17"/>
      <c r="K27" s="37">
        <f t="shared" si="1"/>
        <v>2.2568535581282027E-2</v>
      </c>
      <c r="L27" s="17"/>
      <c r="M27" s="28">
        <v>1188000000</v>
      </c>
      <c r="N27" s="17"/>
      <c r="O27" s="28">
        <v>-3107563573</v>
      </c>
      <c r="P27" s="28"/>
      <c r="Q27" s="28">
        <v>0</v>
      </c>
      <c r="R27" s="28"/>
      <c r="S27" s="28">
        <f t="shared" si="2"/>
        <v>-1919563573</v>
      </c>
      <c r="T27" s="17"/>
      <c r="U27" s="37">
        <f t="shared" si="3"/>
        <v>-4.3889075948221896E-2</v>
      </c>
      <c r="V27" s="17"/>
      <c r="W27" s="46"/>
      <c r="X27" s="32"/>
    </row>
    <row r="28" spans="1:24" x14ac:dyDescent="0.45">
      <c r="A28" s="1" t="s">
        <v>33</v>
      </c>
      <c r="C28" s="28">
        <v>0</v>
      </c>
      <c r="D28" s="28"/>
      <c r="E28" s="28">
        <v>369561203</v>
      </c>
      <c r="F28" s="28"/>
      <c r="G28" s="28">
        <v>0</v>
      </c>
      <c r="H28" s="17"/>
      <c r="I28" s="28">
        <f t="shared" si="0"/>
        <v>369561203</v>
      </c>
      <c r="J28" s="17"/>
      <c r="K28" s="37">
        <f t="shared" si="1"/>
        <v>3.1709667074523843E-3</v>
      </c>
      <c r="L28" s="17"/>
      <c r="M28" s="28">
        <v>0</v>
      </c>
      <c r="N28" s="17"/>
      <c r="O28" s="28">
        <v>-2017562096</v>
      </c>
      <c r="P28" s="28"/>
      <c r="Q28" s="28">
        <v>0</v>
      </c>
      <c r="R28" s="28"/>
      <c r="S28" s="28">
        <f t="shared" si="2"/>
        <v>-2017562096</v>
      </c>
      <c r="T28" s="17"/>
      <c r="U28" s="37">
        <f t="shared" si="3"/>
        <v>-4.6129723082423676E-2</v>
      </c>
      <c r="V28" s="17"/>
      <c r="W28" s="46"/>
      <c r="X28" s="32"/>
    </row>
    <row r="29" spans="1:24" x14ac:dyDescent="0.45">
      <c r="A29" s="1" t="s">
        <v>116</v>
      </c>
      <c r="C29" s="28">
        <v>0</v>
      </c>
      <c r="D29" s="28"/>
      <c r="E29" s="28">
        <v>-390395343</v>
      </c>
      <c r="F29" s="28"/>
      <c r="G29" s="28">
        <v>0</v>
      </c>
      <c r="H29" s="17"/>
      <c r="I29" s="28">
        <f t="shared" si="0"/>
        <v>-390395343</v>
      </c>
      <c r="J29" s="17"/>
      <c r="K29" s="37">
        <f t="shared" si="1"/>
        <v>-3.3497310468422036E-3</v>
      </c>
      <c r="L29" s="17"/>
      <c r="M29" s="28">
        <v>0</v>
      </c>
      <c r="N29" s="17"/>
      <c r="O29" s="28">
        <v>-7113870712</v>
      </c>
      <c r="P29" s="28"/>
      <c r="Q29" s="28">
        <v>0</v>
      </c>
      <c r="R29" s="28"/>
      <c r="S29" s="28">
        <f t="shared" si="2"/>
        <v>-7113870712</v>
      </c>
      <c r="T29" s="17"/>
      <c r="U29" s="37">
        <f t="shared" si="3"/>
        <v>-0.16265218633881598</v>
      </c>
      <c r="V29" s="17"/>
      <c r="W29" s="46"/>
      <c r="X29" s="32"/>
    </row>
    <row r="30" spans="1:24" x14ac:dyDescent="0.45">
      <c r="A30" s="1" t="s">
        <v>17</v>
      </c>
      <c r="C30" s="28">
        <v>0</v>
      </c>
      <c r="D30" s="28"/>
      <c r="E30" s="28">
        <v>784425273</v>
      </c>
      <c r="F30" s="28"/>
      <c r="G30" s="28">
        <v>0</v>
      </c>
      <c r="H30" s="17"/>
      <c r="I30" s="28">
        <f t="shared" si="0"/>
        <v>784425273</v>
      </c>
      <c r="J30" s="17"/>
      <c r="K30" s="37">
        <f t="shared" si="1"/>
        <v>6.7306481442730003E-3</v>
      </c>
      <c r="L30" s="17"/>
      <c r="M30" s="28">
        <v>0</v>
      </c>
      <c r="N30" s="17"/>
      <c r="O30" s="28">
        <v>-3050542727</v>
      </c>
      <c r="P30" s="28"/>
      <c r="Q30" s="28">
        <v>0</v>
      </c>
      <c r="R30" s="28"/>
      <c r="S30" s="28">
        <f t="shared" si="2"/>
        <v>-3050542727</v>
      </c>
      <c r="T30" s="17"/>
      <c r="U30" s="37">
        <f t="shared" si="3"/>
        <v>-6.9747886088167052E-2</v>
      </c>
      <c r="V30" s="17"/>
      <c r="W30" s="46"/>
      <c r="X30" s="32"/>
    </row>
    <row r="31" spans="1:24" x14ac:dyDescent="0.45">
      <c r="A31" s="1" t="s">
        <v>113</v>
      </c>
      <c r="C31" s="28">
        <v>0</v>
      </c>
      <c r="D31" s="28"/>
      <c r="E31" s="28">
        <v>-1968937181</v>
      </c>
      <c r="F31" s="28"/>
      <c r="G31" s="28">
        <v>0</v>
      </c>
      <c r="H31" s="17"/>
      <c r="I31" s="28">
        <f t="shared" si="0"/>
        <v>-1968937181</v>
      </c>
      <c r="J31" s="17"/>
      <c r="K31" s="37">
        <f t="shared" si="1"/>
        <v>-1.689418207142309E-2</v>
      </c>
      <c r="L31" s="17"/>
      <c r="M31" s="28">
        <v>0</v>
      </c>
      <c r="N31" s="17"/>
      <c r="O31" s="28">
        <v>-3991088880</v>
      </c>
      <c r="P31" s="28"/>
      <c r="Q31" s="28">
        <v>0</v>
      </c>
      <c r="R31" s="28"/>
      <c r="S31" s="28">
        <f t="shared" si="2"/>
        <v>-3991088880</v>
      </c>
      <c r="T31" s="17"/>
      <c r="U31" s="37">
        <f t="shared" si="3"/>
        <v>-9.1252618790148232E-2</v>
      </c>
      <c r="V31" s="17"/>
      <c r="W31" s="46"/>
      <c r="X31" s="32"/>
    </row>
    <row r="32" spans="1:24" x14ac:dyDescent="0.45">
      <c r="A32" s="1" t="s">
        <v>32</v>
      </c>
      <c r="C32" s="28">
        <v>0</v>
      </c>
      <c r="D32" s="28"/>
      <c r="E32" s="28">
        <v>-978400898</v>
      </c>
      <c r="F32" s="28"/>
      <c r="G32" s="28">
        <v>0</v>
      </c>
      <c r="H32" s="17"/>
      <c r="I32" s="28">
        <f t="shared" si="0"/>
        <v>-978400898</v>
      </c>
      <c r="J32" s="17"/>
      <c r="K32" s="37">
        <f t="shared" si="1"/>
        <v>-8.3950280736030513E-3</v>
      </c>
      <c r="L32" s="17"/>
      <c r="M32" s="28">
        <v>0</v>
      </c>
      <c r="N32" s="17"/>
      <c r="O32" s="28">
        <v>934608306</v>
      </c>
      <c r="P32" s="28"/>
      <c r="Q32" s="28">
        <v>0</v>
      </c>
      <c r="R32" s="28"/>
      <c r="S32" s="28">
        <f t="shared" si="2"/>
        <v>934608306</v>
      </c>
      <c r="T32" s="17"/>
      <c r="U32" s="37">
        <f t="shared" si="3"/>
        <v>2.136896922864925E-2</v>
      </c>
      <c r="V32" s="17"/>
      <c r="W32" s="46"/>
      <c r="X32" s="32"/>
    </row>
    <row r="33" spans="1:24" x14ac:dyDescent="0.45">
      <c r="A33" s="1" t="s">
        <v>22</v>
      </c>
      <c r="C33" s="28">
        <v>0</v>
      </c>
      <c r="D33" s="28"/>
      <c r="E33" s="28">
        <v>5086203030</v>
      </c>
      <c r="F33" s="28"/>
      <c r="G33" s="28">
        <v>0</v>
      </c>
      <c r="H33" s="17"/>
      <c r="I33" s="28">
        <f t="shared" si="0"/>
        <v>5086203030</v>
      </c>
      <c r="J33" s="17"/>
      <c r="K33" s="37">
        <f t="shared" si="1"/>
        <v>4.3641432987416268E-2</v>
      </c>
      <c r="L33" s="17"/>
      <c r="M33" s="28">
        <v>0</v>
      </c>
      <c r="N33" s="17"/>
      <c r="O33" s="28">
        <v>7747196668</v>
      </c>
      <c r="P33" s="28"/>
      <c r="Q33" s="28">
        <v>0</v>
      </c>
      <c r="R33" s="28"/>
      <c r="S33" s="28">
        <f t="shared" si="2"/>
        <v>7747196668</v>
      </c>
      <c r="T33" s="17"/>
      <c r="U33" s="37">
        <f t="shared" si="3"/>
        <v>0.17713260854198531</v>
      </c>
      <c r="V33" s="17"/>
      <c r="W33" s="46"/>
      <c r="X33" s="32"/>
    </row>
    <row r="34" spans="1:24" x14ac:dyDescent="0.45">
      <c r="A34" s="1" t="s">
        <v>20</v>
      </c>
      <c r="C34" s="28">
        <v>0</v>
      </c>
      <c r="D34" s="28"/>
      <c r="E34" s="28">
        <v>-265524264</v>
      </c>
      <c r="F34" s="28"/>
      <c r="G34" s="28">
        <v>0</v>
      </c>
      <c r="H34" s="17"/>
      <c r="I34" s="28">
        <f t="shared" si="0"/>
        <v>-265524264</v>
      </c>
      <c r="J34" s="17"/>
      <c r="K34" s="37">
        <f t="shared" si="1"/>
        <v>-2.2782927275101375E-3</v>
      </c>
      <c r="L34" s="17"/>
      <c r="M34" s="28">
        <v>0</v>
      </c>
      <c r="N34" s="17"/>
      <c r="O34" s="28">
        <v>-5659859314</v>
      </c>
      <c r="P34" s="28"/>
      <c r="Q34" s="28">
        <v>0</v>
      </c>
      <c r="R34" s="28"/>
      <c r="S34" s="28">
        <f t="shared" si="2"/>
        <v>-5659859314</v>
      </c>
      <c r="T34" s="17"/>
      <c r="U34" s="37">
        <f t="shared" si="3"/>
        <v>-0.1294075376207387</v>
      </c>
      <c r="V34" s="17"/>
      <c r="W34" s="46"/>
      <c r="X34" s="32"/>
    </row>
    <row r="35" spans="1:24" x14ac:dyDescent="0.45">
      <c r="A35" s="1" t="s">
        <v>36</v>
      </c>
      <c r="C35" s="28">
        <v>0</v>
      </c>
      <c r="D35" s="28"/>
      <c r="E35" s="28">
        <v>19996274571</v>
      </c>
      <c r="F35" s="28"/>
      <c r="G35" s="28">
        <v>0</v>
      </c>
      <c r="H35" s="17"/>
      <c r="I35" s="28">
        <f t="shared" si="0"/>
        <v>19996274571</v>
      </c>
      <c r="J35" s="17"/>
      <c r="K35" s="37">
        <f t="shared" si="1"/>
        <v>0.17157515567920073</v>
      </c>
      <c r="L35" s="17"/>
      <c r="M35" s="28">
        <v>0</v>
      </c>
      <c r="N35" s="17"/>
      <c r="O35" s="28">
        <v>7549286198</v>
      </c>
      <c r="P35" s="28"/>
      <c r="Q35" s="28">
        <v>0</v>
      </c>
      <c r="R35" s="28"/>
      <c r="S35" s="28">
        <f t="shared" si="2"/>
        <v>7549286198</v>
      </c>
      <c r="T35" s="17"/>
      <c r="U35" s="37">
        <f t="shared" si="3"/>
        <v>0.17260756557338847</v>
      </c>
      <c r="V35" s="17"/>
      <c r="W35" s="46"/>
      <c r="X35" s="32"/>
    </row>
    <row r="36" spans="1:24" x14ac:dyDescent="0.45">
      <c r="A36" s="1" t="s">
        <v>30</v>
      </c>
      <c r="C36" s="28">
        <v>0</v>
      </c>
      <c r="D36" s="28"/>
      <c r="E36" s="28">
        <v>22539908050</v>
      </c>
      <c r="F36" s="28"/>
      <c r="G36" s="28">
        <v>0</v>
      </c>
      <c r="H36" s="17"/>
      <c r="I36" s="28">
        <f t="shared" si="0"/>
        <v>22539908050</v>
      </c>
      <c r="J36" s="17"/>
      <c r="K36" s="37">
        <f t="shared" si="1"/>
        <v>0.19340043661343961</v>
      </c>
      <c r="L36" s="17"/>
      <c r="M36" s="28">
        <v>0</v>
      </c>
      <c r="N36" s="17"/>
      <c r="O36" s="28">
        <v>16071786990</v>
      </c>
      <c r="P36" s="28"/>
      <c r="Q36" s="28">
        <v>0</v>
      </c>
      <c r="R36" s="28"/>
      <c r="S36" s="28">
        <f t="shared" si="2"/>
        <v>16071786990</v>
      </c>
      <c r="T36" s="17"/>
      <c r="U36" s="37">
        <f t="shared" si="3"/>
        <v>0.36746679805209798</v>
      </c>
      <c r="V36" s="17"/>
      <c r="W36" s="46"/>
      <c r="X36" s="32"/>
    </row>
    <row r="37" spans="1:24" x14ac:dyDescent="0.45">
      <c r="A37" s="1" t="s">
        <v>114</v>
      </c>
      <c r="C37" s="28">
        <v>0</v>
      </c>
      <c r="D37" s="28"/>
      <c r="E37" s="28">
        <v>6752979700</v>
      </c>
      <c r="F37" s="28"/>
      <c r="G37" s="28">
        <v>0</v>
      </c>
      <c r="H37" s="17"/>
      <c r="I37" s="28">
        <f t="shared" si="0"/>
        <v>6752979700</v>
      </c>
      <c r="J37" s="17"/>
      <c r="K37" s="37">
        <f t="shared" si="1"/>
        <v>5.794297028739185E-2</v>
      </c>
      <c r="L37" s="17"/>
      <c r="M37" s="28">
        <v>0</v>
      </c>
      <c r="N37" s="17"/>
      <c r="O37" s="28">
        <v>1172209593</v>
      </c>
      <c r="P37" s="28"/>
      <c r="Q37" s="28">
        <v>0</v>
      </c>
      <c r="R37" s="28"/>
      <c r="S37" s="28">
        <f t="shared" si="2"/>
        <v>1172209593</v>
      </c>
      <c r="T37" s="17"/>
      <c r="U37" s="37">
        <f t="shared" si="3"/>
        <v>2.6801506643516246E-2</v>
      </c>
      <c r="V37" s="17"/>
      <c r="W37" s="46"/>
      <c r="X37" s="32"/>
    </row>
    <row r="38" spans="1:24" x14ac:dyDescent="0.45">
      <c r="A38" s="1" t="s">
        <v>34</v>
      </c>
      <c r="C38" s="28">
        <v>0</v>
      </c>
      <c r="D38" s="28"/>
      <c r="E38" s="28">
        <v>737775242</v>
      </c>
      <c r="F38" s="28"/>
      <c r="G38" s="28">
        <v>0</v>
      </c>
      <c r="H38" s="17"/>
      <c r="I38" s="28">
        <f t="shared" si="0"/>
        <v>737775242</v>
      </c>
      <c r="J38" s="17"/>
      <c r="K38" s="37">
        <f t="shared" si="1"/>
        <v>6.3303742681144644E-3</v>
      </c>
      <c r="L38" s="17"/>
      <c r="M38" s="28">
        <v>0</v>
      </c>
      <c r="N38" s="17"/>
      <c r="O38" s="28">
        <v>2489991442</v>
      </c>
      <c r="P38" s="28"/>
      <c r="Q38" s="28">
        <v>0</v>
      </c>
      <c r="R38" s="28"/>
      <c r="S38" s="28">
        <f t="shared" si="2"/>
        <v>2489991442</v>
      </c>
      <c r="T38" s="17"/>
      <c r="U38" s="37">
        <f t="shared" si="3"/>
        <v>5.6931390575184954E-2</v>
      </c>
      <c r="V38" s="17"/>
      <c r="W38" s="46"/>
      <c r="X38" s="32"/>
    </row>
    <row r="39" spans="1:24" x14ac:dyDescent="0.45">
      <c r="A39" s="1" t="s">
        <v>35</v>
      </c>
      <c r="C39" s="28">
        <v>0</v>
      </c>
      <c r="D39" s="28"/>
      <c r="E39" s="28">
        <v>-765310019</v>
      </c>
      <c r="F39" s="28"/>
      <c r="G39" s="28">
        <v>0</v>
      </c>
      <c r="H39" s="17"/>
      <c r="I39" s="28">
        <f t="shared" si="0"/>
        <v>-765310019</v>
      </c>
      <c r="J39" s="17"/>
      <c r="K39" s="37">
        <f t="shared" si="1"/>
        <v>-6.566632458788569E-3</v>
      </c>
      <c r="L39" s="17"/>
      <c r="M39" s="28">
        <v>0</v>
      </c>
      <c r="N39" s="17"/>
      <c r="O39" s="28">
        <v>-3061242363</v>
      </c>
      <c r="P39" s="28"/>
      <c r="Q39" s="28">
        <v>0</v>
      </c>
      <c r="R39" s="28"/>
      <c r="S39" s="28">
        <f t="shared" si="2"/>
        <v>-3061242363</v>
      </c>
      <c r="T39" s="17"/>
      <c r="U39" s="37">
        <f t="shared" si="3"/>
        <v>-6.9992523537860063E-2</v>
      </c>
      <c r="V39" s="17"/>
      <c r="W39" s="46"/>
      <c r="X39" s="32"/>
    </row>
    <row r="40" spans="1:24" x14ac:dyDescent="0.45">
      <c r="A40" s="1" t="s">
        <v>123</v>
      </c>
      <c r="C40" s="28">
        <v>0</v>
      </c>
      <c r="D40" s="28"/>
      <c r="E40" s="28">
        <v>-1888695000</v>
      </c>
      <c r="F40" s="28"/>
      <c r="G40" s="28">
        <v>0</v>
      </c>
      <c r="H40" s="17"/>
      <c r="I40" s="28">
        <f t="shared" si="0"/>
        <v>-1888695000</v>
      </c>
      <c r="J40" s="17"/>
      <c r="K40" s="37">
        <f t="shared" si="1"/>
        <v>-1.6205675587466307E-2</v>
      </c>
      <c r="L40" s="17"/>
      <c r="M40" s="28">
        <v>0</v>
      </c>
      <c r="N40" s="17"/>
      <c r="O40" s="28">
        <v>-3837033000</v>
      </c>
      <c r="P40" s="28"/>
      <c r="Q40" s="28">
        <v>0</v>
      </c>
      <c r="R40" s="28"/>
      <c r="S40" s="28">
        <f t="shared" si="2"/>
        <v>-3837033000</v>
      </c>
      <c r="T40" s="17"/>
      <c r="U40" s="37">
        <f t="shared" si="3"/>
        <v>-8.7730271152021755E-2</v>
      </c>
      <c r="V40" s="17"/>
      <c r="W40" s="46"/>
      <c r="X40" s="32"/>
    </row>
    <row r="41" spans="1:24" x14ac:dyDescent="0.45">
      <c r="A41" s="1" t="s">
        <v>16</v>
      </c>
      <c r="C41" s="28">
        <v>0</v>
      </c>
      <c r="D41" s="28"/>
      <c r="E41" s="28">
        <v>-6894162460</v>
      </c>
      <c r="F41" s="28"/>
      <c r="G41" s="28">
        <v>0</v>
      </c>
      <c r="H41" s="17"/>
      <c r="I41" s="28">
        <f t="shared" si="0"/>
        <v>-6894162460</v>
      </c>
      <c r="J41" s="17"/>
      <c r="K41" s="37">
        <f t="shared" si="1"/>
        <v>-5.9154368637630038E-2</v>
      </c>
      <c r="L41" s="17"/>
      <c r="M41" s="28">
        <v>0</v>
      </c>
      <c r="N41" s="17"/>
      <c r="O41" s="28">
        <v>-2177103934</v>
      </c>
      <c r="P41" s="28"/>
      <c r="Q41" s="28">
        <v>0</v>
      </c>
      <c r="R41" s="28"/>
      <c r="S41" s="28">
        <f t="shared" si="2"/>
        <v>-2177103934</v>
      </c>
      <c r="T41" s="17"/>
      <c r="U41" s="37">
        <f t="shared" si="3"/>
        <v>-4.9777502162726583E-2</v>
      </c>
      <c r="V41" s="17"/>
      <c r="W41" s="46"/>
      <c r="X41" s="32"/>
    </row>
    <row r="42" spans="1:24" x14ac:dyDescent="0.45">
      <c r="A42" s="1" t="s">
        <v>21</v>
      </c>
      <c r="C42" s="28">
        <v>0</v>
      </c>
      <c r="D42" s="28"/>
      <c r="E42" s="28">
        <v>-457652229</v>
      </c>
      <c r="F42" s="28"/>
      <c r="G42" s="28">
        <v>0</v>
      </c>
      <c r="H42" s="17"/>
      <c r="I42" s="28">
        <f t="shared" si="0"/>
        <v>-457652229</v>
      </c>
      <c r="J42" s="17"/>
      <c r="K42" s="37">
        <f t="shared" si="1"/>
        <v>-3.926819076163616E-3</v>
      </c>
      <c r="L42" s="17"/>
      <c r="M42" s="28">
        <v>0</v>
      </c>
      <c r="N42" s="17"/>
      <c r="O42" s="28">
        <v>-6407131222</v>
      </c>
      <c r="P42" s="28"/>
      <c r="Q42" s="28">
        <v>0</v>
      </c>
      <c r="R42" s="28"/>
      <c r="S42" s="28">
        <f t="shared" si="2"/>
        <v>-6407131222</v>
      </c>
      <c r="T42" s="17"/>
      <c r="U42" s="37">
        <f t="shared" si="3"/>
        <v>-0.14649323042377912</v>
      </c>
      <c r="V42" s="17"/>
      <c r="W42" s="46"/>
      <c r="X42" s="32"/>
    </row>
    <row r="43" spans="1:24" x14ac:dyDescent="0.45">
      <c r="A43" s="1" t="s">
        <v>135</v>
      </c>
      <c r="C43" s="28">
        <v>0</v>
      </c>
      <c r="D43" s="28"/>
      <c r="E43" s="28">
        <v>-1170929232</v>
      </c>
      <c r="F43" s="28"/>
      <c r="G43" s="28">
        <v>0</v>
      </c>
      <c r="H43" s="17"/>
      <c r="I43" s="28">
        <f t="shared" si="0"/>
        <v>-1170929232</v>
      </c>
      <c r="J43" s="17"/>
      <c r="K43" s="37">
        <f t="shared" si="1"/>
        <v>-1.0046989730831644E-2</v>
      </c>
      <c r="L43" s="17"/>
      <c r="M43" s="28">
        <v>0</v>
      </c>
      <c r="N43" s="17"/>
      <c r="O43" s="28">
        <v>-1170929232</v>
      </c>
      <c r="P43" s="28"/>
      <c r="Q43" s="28">
        <v>0</v>
      </c>
      <c r="R43" s="28"/>
      <c r="S43" s="28">
        <f t="shared" si="2"/>
        <v>-1170929232</v>
      </c>
      <c r="T43" s="17"/>
      <c r="U43" s="37">
        <f t="shared" si="3"/>
        <v>-2.6772232353276242E-2</v>
      </c>
      <c r="V43" s="17"/>
      <c r="W43" s="46"/>
      <c r="X43" s="32"/>
    </row>
    <row r="44" spans="1:24" x14ac:dyDescent="0.45">
      <c r="A44" s="1" t="s">
        <v>91</v>
      </c>
      <c r="C44" s="28">
        <v>0</v>
      </c>
      <c r="D44" s="28"/>
      <c r="E44" s="28">
        <v>-4963565221</v>
      </c>
      <c r="F44" s="28"/>
      <c r="G44" s="28">
        <v>0</v>
      </c>
      <c r="H44" s="17"/>
      <c r="I44" s="28">
        <f t="shared" si="0"/>
        <v>-4963565221</v>
      </c>
      <c r="J44" s="17"/>
      <c r="K44" s="37">
        <f t="shared" si="1"/>
        <v>-4.2589156919860809E-2</v>
      </c>
      <c r="L44" s="17"/>
      <c r="M44" s="28">
        <v>0</v>
      </c>
      <c r="N44" s="17"/>
      <c r="O44" s="28">
        <v>-4512332019</v>
      </c>
      <c r="P44" s="28"/>
      <c r="Q44" s="28">
        <v>0</v>
      </c>
      <c r="R44" s="28"/>
      <c r="S44" s="28">
        <f t="shared" si="2"/>
        <v>-4512332019</v>
      </c>
      <c r="T44" s="17"/>
      <c r="U44" s="37">
        <f t="shared" si="3"/>
        <v>-0.10317036928137438</v>
      </c>
      <c r="V44" s="17"/>
      <c r="W44" s="46"/>
      <c r="X44" s="32"/>
    </row>
    <row r="45" spans="1:24" x14ac:dyDescent="0.45">
      <c r="A45" s="1" t="s">
        <v>28</v>
      </c>
      <c r="C45" s="28">
        <v>0</v>
      </c>
      <c r="D45" s="28"/>
      <c r="E45" s="28">
        <v>2407126074</v>
      </c>
      <c r="F45" s="28"/>
      <c r="G45" s="28">
        <v>0</v>
      </c>
      <c r="H45" s="17"/>
      <c r="I45" s="28">
        <f t="shared" si="0"/>
        <v>2407126074</v>
      </c>
      <c r="J45" s="17"/>
      <c r="K45" s="37">
        <f t="shared" si="1"/>
        <v>2.0653998794604434E-2</v>
      </c>
      <c r="L45" s="17"/>
      <c r="M45" s="28">
        <v>0</v>
      </c>
      <c r="N45" s="17"/>
      <c r="O45" s="28">
        <v>-1460060076</v>
      </c>
      <c r="P45" s="28"/>
      <c r="Q45" s="28">
        <v>0</v>
      </c>
      <c r="R45" s="28"/>
      <c r="S45" s="28">
        <f t="shared" si="2"/>
        <v>-1460060076</v>
      </c>
      <c r="T45" s="17"/>
      <c r="U45" s="37">
        <f t="shared" si="3"/>
        <v>-3.3382946241463519E-2</v>
      </c>
      <c r="V45" s="17"/>
      <c r="W45" s="46"/>
      <c r="X45" s="32"/>
    </row>
    <row r="46" spans="1:24" x14ac:dyDescent="0.45">
      <c r="A46" s="1" t="s">
        <v>112</v>
      </c>
      <c r="C46" s="28">
        <v>0</v>
      </c>
      <c r="D46" s="28"/>
      <c r="E46" s="28">
        <v>-267668091</v>
      </c>
      <c r="F46" s="28"/>
      <c r="G46" s="28">
        <v>0</v>
      </c>
      <c r="H46" s="17"/>
      <c r="I46" s="28">
        <f t="shared" si="0"/>
        <v>-267668091</v>
      </c>
      <c r="J46" s="17"/>
      <c r="K46" s="37">
        <f t="shared" si="1"/>
        <v>-2.2966875264997313E-3</v>
      </c>
      <c r="L46" s="17"/>
      <c r="M46" s="28">
        <v>0</v>
      </c>
      <c r="N46" s="17"/>
      <c r="O46" s="28">
        <v>535336184</v>
      </c>
      <c r="P46" s="28"/>
      <c r="Q46" s="28">
        <v>0</v>
      </c>
      <c r="R46" s="28"/>
      <c r="S46" s="28">
        <f t="shared" si="2"/>
        <v>535336184</v>
      </c>
      <c r="T46" s="17"/>
      <c r="U46" s="37">
        <f t="shared" si="3"/>
        <v>1.2239975152626681E-2</v>
      </c>
      <c r="V46" s="17"/>
      <c r="W46" s="46"/>
      <c r="X46" s="32"/>
    </row>
    <row r="47" spans="1:24" x14ac:dyDescent="0.45">
      <c r="A47" s="1" t="s">
        <v>19</v>
      </c>
      <c r="C47" s="28">
        <v>0</v>
      </c>
      <c r="D47" s="28"/>
      <c r="E47" s="28">
        <v>-115541480</v>
      </c>
      <c r="F47" s="28"/>
      <c r="G47" s="28">
        <v>0</v>
      </c>
      <c r="H47" s="17"/>
      <c r="I47" s="28">
        <f t="shared" si="0"/>
        <v>-115541480</v>
      </c>
      <c r="J47" s="17"/>
      <c r="K47" s="37">
        <f t="shared" si="1"/>
        <v>-9.9138703802134631E-4</v>
      </c>
      <c r="L47" s="17"/>
      <c r="M47" s="28">
        <v>0</v>
      </c>
      <c r="N47" s="17"/>
      <c r="O47" s="28">
        <v>-491665876</v>
      </c>
      <c r="P47" s="28"/>
      <c r="Q47" s="28">
        <v>0</v>
      </c>
      <c r="R47" s="28"/>
      <c r="S47" s="28">
        <f t="shared" si="2"/>
        <v>-491665876</v>
      </c>
      <c r="T47" s="17"/>
      <c r="U47" s="37">
        <f t="shared" si="3"/>
        <v>-1.1241493262548512E-2</v>
      </c>
      <c r="V47" s="17"/>
      <c r="W47" s="46"/>
      <c r="X47" s="32"/>
    </row>
    <row r="48" spans="1:24" x14ac:dyDescent="0.45">
      <c r="A48" s="1" t="s">
        <v>31</v>
      </c>
      <c r="C48" s="28">
        <v>0</v>
      </c>
      <c r="D48" s="28"/>
      <c r="E48" s="28">
        <v>5040876915</v>
      </c>
      <c r="F48" s="28"/>
      <c r="G48" s="28">
        <v>0</v>
      </c>
      <c r="H48" s="17"/>
      <c r="I48" s="28">
        <f t="shared" si="0"/>
        <v>5040876915</v>
      </c>
      <c r="J48" s="17"/>
      <c r="K48" s="37">
        <f t="shared" si="1"/>
        <v>4.3252518781930371E-2</v>
      </c>
      <c r="L48" s="17"/>
      <c r="M48" s="28">
        <v>0</v>
      </c>
      <c r="N48" s="17"/>
      <c r="O48" s="28">
        <v>-574680920</v>
      </c>
      <c r="P48" s="28"/>
      <c r="Q48" s="28">
        <v>0</v>
      </c>
      <c r="R48" s="28"/>
      <c r="S48" s="28">
        <f t="shared" si="2"/>
        <v>-574680920</v>
      </c>
      <c r="T48" s="17"/>
      <c r="U48" s="37">
        <f t="shared" si="3"/>
        <v>-1.3139556771467257E-2</v>
      </c>
      <c r="V48" s="17"/>
      <c r="W48" s="46"/>
      <c r="X48" s="32"/>
    </row>
    <row r="49" spans="1:24" x14ac:dyDescent="0.45">
      <c r="A49" s="1" t="s">
        <v>120</v>
      </c>
      <c r="C49" s="28">
        <v>0</v>
      </c>
      <c r="D49" s="28"/>
      <c r="E49" s="28">
        <f>3720786368-16</f>
        <v>3720786352</v>
      </c>
      <c r="F49" s="28"/>
      <c r="G49" s="28">
        <v>0</v>
      </c>
      <c r="H49" s="17"/>
      <c r="I49" s="28">
        <f t="shared" si="0"/>
        <v>3720786352</v>
      </c>
      <c r="J49" s="17"/>
      <c r="K49" s="37">
        <f t="shared" si="1"/>
        <v>3.1925671720835935E-2</v>
      </c>
      <c r="L49" s="17"/>
      <c r="M49" s="28">
        <v>0</v>
      </c>
      <c r="N49" s="17"/>
      <c r="O49" s="28">
        <v>1268449898</v>
      </c>
      <c r="P49" s="28"/>
      <c r="Q49" s="28">
        <v>0</v>
      </c>
      <c r="R49" s="28"/>
      <c r="S49" s="28">
        <f t="shared" si="2"/>
        <v>1268449898</v>
      </c>
      <c r="T49" s="17"/>
      <c r="U49" s="37">
        <f t="shared" si="3"/>
        <v>2.9001953721611032E-2</v>
      </c>
      <c r="V49" s="17"/>
      <c r="W49" s="46"/>
      <c r="X49" s="32"/>
    </row>
    <row r="50" spans="1:24" x14ac:dyDescent="0.45">
      <c r="A50" s="1" t="s">
        <v>111</v>
      </c>
      <c r="C50" s="28">
        <v>0</v>
      </c>
      <c r="D50" s="28"/>
      <c r="E50" s="28">
        <v>-616326682</v>
      </c>
      <c r="F50" s="28"/>
      <c r="G50" s="28">
        <v>0</v>
      </c>
      <c r="H50" s="17"/>
      <c r="I50" s="28">
        <f t="shared" si="0"/>
        <v>-616326682</v>
      </c>
      <c r="J50" s="17"/>
      <c r="K50" s="37">
        <f t="shared" si="1"/>
        <v>-5.2883023804222024E-3</v>
      </c>
      <c r="L50" s="17"/>
      <c r="M50" s="28">
        <v>0</v>
      </c>
      <c r="N50" s="17"/>
      <c r="O50" s="28">
        <v>3202873834</v>
      </c>
      <c r="P50" s="28"/>
      <c r="Q50" s="28">
        <v>0</v>
      </c>
      <c r="R50" s="28"/>
      <c r="S50" s="28">
        <f t="shared" si="2"/>
        <v>3202873834</v>
      </c>
      <c r="T50" s="17"/>
      <c r="U50" s="37">
        <f t="shared" si="3"/>
        <v>7.3230798359705404E-2</v>
      </c>
      <c r="V50" s="17"/>
      <c r="W50" s="46"/>
      <c r="X50" s="32"/>
    </row>
    <row r="51" spans="1:24" x14ac:dyDescent="0.45">
      <c r="A51" s="1" t="s">
        <v>94</v>
      </c>
      <c r="C51" s="28">
        <v>0</v>
      </c>
      <c r="D51" s="28"/>
      <c r="E51" s="28">
        <v>3191823837</v>
      </c>
      <c r="F51" s="28"/>
      <c r="G51" s="28">
        <v>0</v>
      </c>
      <c r="H51" s="17"/>
      <c r="I51" s="28">
        <f t="shared" si="0"/>
        <v>3191823837</v>
      </c>
      <c r="J51" s="17"/>
      <c r="K51" s="37">
        <f t="shared" si="1"/>
        <v>2.7386985000100037E-2</v>
      </c>
      <c r="L51" s="17"/>
      <c r="M51" s="28">
        <v>0</v>
      </c>
      <c r="N51" s="17"/>
      <c r="O51" s="28">
        <f>-739973670-21</f>
        <v>-739973691</v>
      </c>
      <c r="P51" s="28"/>
      <c r="Q51" s="28">
        <v>0</v>
      </c>
      <c r="R51" s="28"/>
      <c r="S51" s="28">
        <f t="shared" si="2"/>
        <v>-739973691</v>
      </c>
      <c r="T51" s="17"/>
      <c r="U51" s="37">
        <f t="shared" si="3"/>
        <v>-1.6918825706422738E-2</v>
      </c>
      <c r="V51" s="17"/>
      <c r="W51" s="46"/>
      <c r="X51" s="32"/>
    </row>
    <row r="52" spans="1:24" ht="19.5" thickBot="1" x14ac:dyDescent="0.5">
      <c r="C52" s="29">
        <f>SUM(C8:C51)</f>
        <v>8391705661</v>
      </c>
      <c r="D52" s="28"/>
      <c r="E52" s="29">
        <f>SUM(E8:E51)</f>
        <v>105793000769</v>
      </c>
      <c r="F52" s="28"/>
      <c r="G52" s="29">
        <f>SUM(G8:G51)</f>
        <v>2234798417</v>
      </c>
      <c r="H52" s="28"/>
      <c r="I52" s="29">
        <f>SUM(I8:I51)</f>
        <v>116419504847</v>
      </c>
      <c r="J52" s="17"/>
      <c r="K52" s="38">
        <f>SUM(K8:K51)</f>
        <v>0.99892080383754056</v>
      </c>
      <c r="L52" s="17"/>
      <c r="M52" s="29">
        <f>SUM(M8:M51)</f>
        <v>47689487201</v>
      </c>
      <c r="N52" s="28"/>
      <c r="O52" s="29">
        <f>SUM(O8:O51)</f>
        <v>-22125906677</v>
      </c>
      <c r="P52" s="28"/>
      <c r="Q52" s="29">
        <f>SUM(Q8:Q51)</f>
        <v>17614561673</v>
      </c>
      <c r="R52" s="28"/>
      <c r="S52" s="29">
        <f>SUM(S8:S51)</f>
        <v>43178142197</v>
      </c>
      <c r="T52" s="17"/>
      <c r="U52" s="38">
        <f>SUM(U8:U51)</f>
        <v>0.98722896643926816</v>
      </c>
      <c r="W52" s="46"/>
    </row>
    <row r="53" spans="1:24" ht="19.5" thickTop="1" x14ac:dyDescent="0.45">
      <c r="C53" s="25"/>
      <c r="D53" s="25"/>
      <c r="E53" s="25"/>
      <c r="F53" s="25"/>
      <c r="G53" s="25"/>
      <c r="K53" s="3"/>
      <c r="M53" s="28"/>
      <c r="N53" s="28"/>
      <c r="O53" s="28"/>
      <c r="P53" s="28"/>
      <c r="Q53" s="28"/>
      <c r="R53" s="28"/>
      <c r="S53" s="28"/>
      <c r="T53" s="28"/>
      <c r="U53" s="28"/>
      <c r="W53" s="46"/>
    </row>
    <row r="54" spans="1:24" x14ac:dyDescent="0.45">
      <c r="C54" s="25"/>
      <c r="D54" s="25"/>
      <c r="E54" s="25"/>
      <c r="F54" s="25"/>
      <c r="G54" s="25"/>
      <c r="O54" s="32"/>
      <c r="W54" s="46"/>
    </row>
    <row r="55" spans="1:24" x14ac:dyDescent="0.45">
      <c r="C55" s="25"/>
      <c r="D55" s="25"/>
      <c r="E55" s="25"/>
      <c r="F55" s="25"/>
      <c r="G55" s="25"/>
      <c r="W55" s="46"/>
    </row>
    <row r="56" spans="1:24" x14ac:dyDescent="0.45">
      <c r="C56" s="25"/>
      <c r="D56" s="25"/>
      <c r="E56" s="25"/>
      <c r="F56" s="25"/>
      <c r="G56" s="25"/>
      <c r="W56" s="46"/>
    </row>
    <row r="57" spans="1:24" x14ac:dyDescent="0.45">
      <c r="C57" s="25"/>
      <c r="D57" s="25"/>
      <c r="E57" s="25"/>
      <c r="F57" s="25"/>
      <c r="G57" s="25"/>
      <c r="W57" s="46"/>
    </row>
    <row r="58" spans="1:24" x14ac:dyDescent="0.45">
      <c r="C58" s="25"/>
      <c r="D58" s="25"/>
      <c r="E58" s="25"/>
      <c r="F58" s="25"/>
      <c r="G58" s="25"/>
      <c r="W58" s="46"/>
    </row>
    <row r="59" spans="1:24" x14ac:dyDescent="0.45">
      <c r="C59" s="25"/>
      <c r="D59" s="25"/>
      <c r="E59" s="25"/>
      <c r="F59" s="25"/>
      <c r="G59" s="25"/>
      <c r="W59" s="46"/>
    </row>
    <row r="60" spans="1:24" x14ac:dyDescent="0.45">
      <c r="C60" s="25"/>
      <c r="D60" s="25"/>
      <c r="E60" s="25"/>
      <c r="F60" s="25"/>
      <c r="G60" s="25"/>
      <c r="W60" s="46"/>
    </row>
    <row r="61" spans="1:24" x14ac:dyDescent="0.45">
      <c r="C61" s="25"/>
      <c r="D61" s="25"/>
      <c r="E61" s="25"/>
      <c r="F61" s="25"/>
      <c r="G61" s="25"/>
      <c r="W61" s="46"/>
    </row>
    <row r="62" spans="1:24" x14ac:dyDescent="0.45">
      <c r="C62" s="25"/>
      <c r="D62" s="25"/>
      <c r="E62" s="25"/>
      <c r="F62" s="25"/>
      <c r="G62" s="25"/>
      <c r="W62" s="46"/>
    </row>
    <row r="63" spans="1:24" x14ac:dyDescent="0.45">
      <c r="C63" s="25"/>
      <c r="D63" s="25"/>
      <c r="E63" s="25"/>
      <c r="F63" s="25"/>
      <c r="G63" s="25"/>
      <c r="W63" s="46"/>
    </row>
    <row r="64" spans="1:24" x14ac:dyDescent="0.45">
      <c r="C64" s="25"/>
      <c r="D64" s="25"/>
      <c r="E64" s="25"/>
      <c r="F64" s="25"/>
      <c r="G64" s="25"/>
      <c r="W64" s="46"/>
    </row>
    <row r="65" spans="3:23" x14ac:dyDescent="0.45">
      <c r="C65" s="25"/>
      <c r="D65" s="25"/>
      <c r="E65" s="25"/>
      <c r="F65" s="25"/>
      <c r="G65" s="25"/>
      <c r="W65" s="46"/>
    </row>
    <row r="66" spans="3:23" x14ac:dyDescent="0.45">
      <c r="C66" s="25"/>
      <c r="D66" s="25"/>
      <c r="E66" s="25"/>
      <c r="F66" s="25"/>
      <c r="G66" s="25"/>
      <c r="W66" s="46"/>
    </row>
    <row r="67" spans="3:23" x14ac:dyDescent="0.45">
      <c r="C67" s="25"/>
      <c r="D67" s="25"/>
      <c r="E67" s="25"/>
      <c r="F67" s="25"/>
      <c r="G67" s="25"/>
      <c r="W67" s="46"/>
    </row>
    <row r="68" spans="3:23" x14ac:dyDescent="0.45">
      <c r="C68" s="25"/>
      <c r="D68" s="25"/>
      <c r="E68" s="25"/>
      <c r="F68" s="25"/>
      <c r="G68" s="25"/>
      <c r="W68" s="46"/>
    </row>
    <row r="69" spans="3:23" x14ac:dyDescent="0.45">
      <c r="C69" s="25"/>
      <c r="D69" s="25"/>
      <c r="E69" s="25"/>
      <c r="F69" s="25"/>
      <c r="G69" s="25"/>
      <c r="W69" s="46"/>
    </row>
    <row r="70" spans="3:23" x14ac:dyDescent="0.45">
      <c r="C70" s="25"/>
      <c r="D70" s="25"/>
      <c r="E70" s="25"/>
      <c r="F70" s="25"/>
      <c r="G70" s="25"/>
      <c r="W70" s="46"/>
    </row>
    <row r="71" spans="3:23" x14ac:dyDescent="0.45">
      <c r="C71" s="25"/>
      <c r="D71" s="25"/>
      <c r="E71" s="25"/>
      <c r="F71" s="25"/>
      <c r="G71" s="25"/>
      <c r="W71" s="46"/>
    </row>
    <row r="72" spans="3:23" x14ac:dyDescent="0.45">
      <c r="C72" s="25"/>
      <c r="D72" s="25"/>
      <c r="E72" s="25"/>
      <c r="F72" s="25"/>
      <c r="G72" s="25"/>
      <c r="W72" s="46"/>
    </row>
    <row r="73" spans="3:23" x14ac:dyDescent="0.45">
      <c r="C73" s="25"/>
      <c r="D73" s="25"/>
      <c r="E73" s="25"/>
      <c r="F73" s="25"/>
      <c r="G73" s="25"/>
      <c r="W73" s="46"/>
    </row>
    <row r="74" spans="3:23" x14ac:dyDescent="0.45">
      <c r="C74" s="25"/>
      <c r="D74" s="25"/>
      <c r="E74" s="25"/>
      <c r="F74" s="25"/>
      <c r="G74" s="25"/>
      <c r="W74" s="46"/>
    </row>
    <row r="75" spans="3:23" x14ac:dyDescent="0.45">
      <c r="C75" s="25"/>
      <c r="D75" s="25"/>
      <c r="E75" s="25"/>
      <c r="F75" s="25"/>
      <c r="G75" s="25"/>
      <c r="W75" s="46"/>
    </row>
    <row r="76" spans="3:23" x14ac:dyDescent="0.45">
      <c r="C76" s="25"/>
      <c r="D76" s="25"/>
      <c r="E76" s="25"/>
      <c r="F76" s="25"/>
      <c r="G76" s="25"/>
    </row>
    <row r="77" spans="3:23" x14ac:dyDescent="0.45">
      <c r="C77" s="25"/>
      <c r="D77" s="25"/>
      <c r="E77" s="25"/>
      <c r="F77" s="25"/>
      <c r="G77" s="25"/>
    </row>
    <row r="78" spans="3:23" x14ac:dyDescent="0.45">
      <c r="C78" s="25"/>
      <c r="D78" s="25"/>
      <c r="E78" s="25"/>
      <c r="F78" s="25"/>
      <c r="G78" s="25"/>
    </row>
    <row r="79" spans="3:23" x14ac:dyDescent="0.45">
      <c r="C79" s="25"/>
      <c r="D79" s="25"/>
      <c r="E79" s="25"/>
      <c r="F79" s="25"/>
      <c r="G79" s="25"/>
    </row>
    <row r="80" spans="3:23" x14ac:dyDescent="0.45">
      <c r="C80" s="25"/>
      <c r="D80" s="25"/>
      <c r="E80" s="25"/>
      <c r="F80" s="25"/>
      <c r="G80" s="25"/>
    </row>
    <row r="81" spans="3:7" x14ac:dyDescent="0.45">
      <c r="C81" s="25"/>
      <c r="D81" s="25"/>
      <c r="E81" s="25"/>
      <c r="F81" s="25"/>
      <c r="G81" s="25"/>
    </row>
    <row r="82" spans="3:7" x14ac:dyDescent="0.45">
      <c r="C82" s="25"/>
      <c r="D82" s="25"/>
      <c r="E82" s="25"/>
      <c r="F82" s="25"/>
      <c r="G82" s="25"/>
    </row>
    <row r="83" spans="3:7" x14ac:dyDescent="0.45">
      <c r="C83" s="25"/>
      <c r="D83" s="25"/>
      <c r="E83" s="25"/>
      <c r="F83" s="25"/>
      <c r="G83" s="25"/>
    </row>
    <row r="84" spans="3:7" x14ac:dyDescent="0.45">
      <c r="C84" s="25"/>
      <c r="D84" s="25"/>
      <c r="E84" s="25"/>
      <c r="F84" s="25"/>
      <c r="G84" s="25"/>
    </row>
    <row r="85" spans="3:7" x14ac:dyDescent="0.45">
      <c r="C85" s="25"/>
      <c r="D85" s="25"/>
      <c r="E85" s="25"/>
      <c r="F85" s="25"/>
      <c r="G85" s="25"/>
    </row>
    <row r="86" spans="3:7" x14ac:dyDescent="0.45">
      <c r="C86" s="25"/>
      <c r="D86" s="25"/>
      <c r="E86" s="25"/>
      <c r="F86" s="25"/>
      <c r="G86" s="25"/>
    </row>
    <row r="87" spans="3:7" x14ac:dyDescent="0.45">
      <c r="C87" s="25"/>
      <c r="D87" s="25"/>
      <c r="E87" s="25"/>
      <c r="F87" s="25"/>
      <c r="G8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M15" sqref="M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 x14ac:dyDescent="0.45">
      <c r="A4" s="56" t="str">
        <f>'سرمایه‌گذاری در سهام'!A4:U4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s="7" customFormat="1" ht="19.5" x14ac:dyDescent="0.45">
      <c r="A6" s="67" t="s">
        <v>75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17" s="7" customFormat="1" ht="19.5" x14ac:dyDescent="0.45">
      <c r="A7" s="66" t="s">
        <v>75</v>
      </c>
      <c r="C7" s="36" t="s">
        <v>99</v>
      </c>
      <c r="E7" s="36" t="s">
        <v>96</v>
      </c>
      <c r="G7" s="36" t="s">
        <v>97</v>
      </c>
      <c r="I7" s="36" t="s">
        <v>100</v>
      </c>
      <c r="K7" s="36" t="s">
        <v>99</v>
      </c>
      <c r="M7" s="36" t="s">
        <v>96</v>
      </c>
      <c r="O7" s="36" t="s">
        <v>97</v>
      </c>
      <c r="Q7" s="36" t="s">
        <v>100</v>
      </c>
    </row>
    <row r="8" spans="1:17" x14ac:dyDescent="0.4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rightToLeft="1" view="pageBreakPreview" zoomScale="41" zoomScaleNormal="100" zoomScaleSheetLayoutView="41" workbookViewId="0">
      <selection activeCell="I8" sqref="I8:I1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 x14ac:dyDescent="0.45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 x14ac:dyDescent="0.45">
      <c r="A4" s="56" t="str">
        <f>'سرمایه‌گذاری در اوراق بهادار'!A4:Q4</f>
        <v>برای ماه منتهی به 1402/12/29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x14ac:dyDescent="0.45">
      <c r="I5" s="17"/>
    </row>
    <row r="6" spans="1:12" s="5" customFormat="1" ht="24" x14ac:dyDescent="0.55000000000000004">
      <c r="A6" s="55" t="s">
        <v>101</v>
      </c>
      <c r="B6" s="55" t="s">
        <v>101</v>
      </c>
      <c r="C6" s="55" t="s">
        <v>101</v>
      </c>
      <c r="E6" s="55" t="s">
        <v>73</v>
      </c>
      <c r="F6" s="57"/>
      <c r="G6" s="55"/>
      <c r="I6" s="57" t="s">
        <v>74</v>
      </c>
      <c r="J6" s="57"/>
      <c r="K6" s="57"/>
      <c r="L6" s="33"/>
    </row>
    <row r="7" spans="1:12" s="21" customFormat="1" ht="15.75" x14ac:dyDescent="0.4">
      <c r="A7" s="40" t="s">
        <v>102</v>
      </c>
      <c r="C7" s="40" t="s">
        <v>42</v>
      </c>
      <c r="E7" s="40" t="s">
        <v>103</v>
      </c>
      <c r="F7" s="49"/>
      <c r="G7" s="40" t="s">
        <v>104</v>
      </c>
      <c r="H7" s="49"/>
      <c r="I7" s="50" t="s">
        <v>103</v>
      </c>
      <c r="J7" s="51"/>
      <c r="K7" s="50" t="s">
        <v>104</v>
      </c>
      <c r="L7" s="42"/>
    </row>
    <row r="8" spans="1:12" x14ac:dyDescent="0.45">
      <c r="A8" s="1" t="s">
        <v>48</v>
      </c>
      <c r="C8" s="1" t="s">
        <v>49</v>
      </c>
      <c r="E8" s="28">
        <v>26760947</v>
      </c>
      <c r="F8" s="25"/>
      <c r="G8" s="23">
        <f>E8/$E$13</f>
        <v>0.68287384176152965</v>
      </c>
      <c r="H8" s="41"/>
      <c r="I8" s="20">
        <v>27997378</v>
      </c>
      <c r="J8" s="41"/>
      <c r="K8" s="23">
        <f>I8/$I$13</f>
        <v>0.63097349532420632</v>
      </c>
    </row>
    <row r="9" spans="1:12" x14ac:dyDescent="0.45">
      <c r="A9" s="1" t="s">
        <v>52</v>
      </c>
      <c r="C9" s="1" t="s">
        <v>53</v>
      </c>
      <c r="E9" s="28">
        <v>3857</v>
      </c>
      <c r="F9" s="25"/>
      <c r="G9" s="23">
        <f>E9/$E$13</f>
        <v>9.8421195919345456E-5</v>
      </c>
      <c r="H9" s="41"/>
      <c r="I9" s="20">
        <v>11837</v>
      </c>
      <c r="J9" s="41"/>
      <c r="K9" s="23">
        <f>I9/$I$13</f>
        <v>2.6676902616211526E-4</v>
      </c>
    </row>
    <row r="10" spans="1:12" x14ac:dyDescent="0.45">
      <c r="A10" s="1" t="s">
        <v>55</v>
      </c>
      <c r="C10" s="1" t="s">
        <v>56</v>
      </c>
      <c r="E10" s="28">
        <v>29143</v>
      </c>
      <c r="F10" s="25"/>
      <c r="G10" s="23">
        <f>E10/$E$13</f>
        <v>7.436580017312638E-4</v>
      </c>
      <c r="H10" s="41"/>
      <c r="I10" s="20">
        <v>93457</v>
      </c>
      <c r="J10" s="41"/>
      <c r="K10" s="23">
        <f>I10/$I$13</f>
        <v>2.1062290173213486E-3</v>
      </c>
    </row>
    <row r="11" spans="1:12" x14ac:dyDescent="0.45">
      <c r="A11" s="1" t="s">
        <v>58</v>
      </c>
      <c r="C11" s="1" t="s">
        <v>59</v>
      </c>
      <c r="E11" s="28">
        <v>50704</v>
      </c>
      <c r="F11" s="25"/>
      <c r="G11" s="23">
        <f>E11/$E$13</f>
        <v>1.2938419284144391E-3</v>
      </c>
      <c r="H11" s="41"/>
      <c r="I11" s="20">
        <v>78009</v>
      </c>
      <c r="J11" s="41"/>
      <c r="K11" s="23">
        <f>I11/$I$13</f>
        <v>1.7580793243119413E-3</v>
      </c>
    </row>
    <row r="12" spans="1:12" x14ac:dyDescent="0.45">
      <c r="A12" s="1" t="s">
        <v>61</v>
      </c>
      <c r="C12" s="1" t="s">
        <v>62</v>
      </c>
      <c r="E12" s="28">
        <v>12344062</v>
      </c>
      <c r="F12" s="25"/>
      <c r="G12" s="23">
        <f>E12/$E$13</f>
        <v>0.31499023711240531</v>
      </c>
      <c r="H12" s="41"/>
      <c r="I12" s="20">
        <v>16191037</v>
      </c>
      <c r="J12" s="41"/>
      <c r="K12" s="23">
        <f>I12/$I$13</f>
        <v>0.36489542730799829</v>
      </c>
    </row>
    <row r="13" spans="1:12" ht="19.5" thickBot="1" x14ac:dyDescent="0.5">
      <c r="E13" s="29">
        <f>SUM(E8:E12)</f>
        <v>39188713</v>
      </c>
      <c r="G13" s="24">
        <f>SUM(G8:G12)</f>
        <v>1</v>
      </c>
      <c r="I13" s="29">
        <f>SUM(I8:I12)</f>
        <v>44371718</v>
      </c>
      <c r="K13" s="24">
        <f>SUM(K8:K12)</f>
        <v>1</v>
      </c>
      <c r="L13" s="39"/>
    </row>
    <row r="14" spans="1:12" ht="19.5" thickTop="1" x14ac:dyDescent="0.45"/>
    <row r="17" spans="5:11" x14ac:dyDescent="0.45">
      <c r="K17" s="3"/>
    </row>
    <row r="18" spans="5:11" x14ac:dyDescent="0.45">
      <c r="I18" s="3"/>
    </row>
    <row r="20" spans="5:11" x14ac:dyDescent="0.45">
      <c r="E20" s="3"/>
      <c r="G20" s="3"/>
      <c r="K20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2024-03-26T06:53:10Z</dcterms:modified>
</cp:coreProperties>
</file>