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صندوق سرمایه گذاری سهام بزرگ کاردان\گزارش افشا پرتفو\1403\"/>
    </mc:Choice>
  </mc:AlternateContent>
  <xr:revisionPtr revIDLastSave="0" documentId="13_ncr:1_{2BC4CB01-E341-4B1F-92A8-F02FB229D2B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جمع درآمدها" sheetId="15" r:id="rId11"/>
  </sheets>
  <definedNames>
    <definedName name="_xlnm.Print_Area" localSheetId="10">'جمع درآمدها'!$A$1:$H$11</definedName>
    <definedName name="_xlnm.Print_Area" localSheetId="5">'درآمد ناشی از فروش'!$A$1:$R$25</definedName>
    <definedName name="_xlnm.Print_Area" localSheetId="6">'سرمایه‌گذاری در سهام'!$A$1:$U$53</definedName>
    <definedName name="_xlnm.Print_Area" localSheetId="0">سهام!$A$1:$Y$42</definedName>
  </definedNames>
  <calcPr calcId="191029"/>
</workbook>
</file>

<file path=xl/calcChain.xml><?xml version="1.0" encoding="utf-8"?>
<calcChain xmlns="http://schemas.openxmlformats.org/spreadsheetml/2006/main">
  <c r="G8" i="15" l="1"/>
  <c r="G9" i="15"/>
  <c r="G10" i="15"/>
  <c r="G7" i="15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8" i="11"/>
  <c r="C7" i="15"/>
  <c r="S34" i="11"/>
  <c r="M34" i="11"/>
  <c r="O48" i="11"/>
  <c r="O53" i="11" s="1"/>
  <c r="I49" i="11"/>
  <c r="E49" i="11"/>
  <c r="I38" i="9"/>
  <c r="Q40" i="9"/>
  <c r="S18" i="8"/>
  <c r="S22" i="8" s="1"/>
  <c r="O18" i="8"/>
  <c r="Q22" i="8"/>
  <c r="O22" i="8"/>
  <c r="M22" i="8"/>
  <c r="K22" i="8"/>
  <c r="I22" i="8"/>
  <c r="K9" i="6"/>
  <c r="K10" i="6"/>
  <c r="K11" i="6"/>
  <c r="K12" i="6"/>
  <c r="K13" i="6"/>
  <c r="K14" i="6"/>
  <c r="K15" i="6"/>
  <c r="K8" i="6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9" i="1"/>
  <c r="O42" i="1"/>
  <c r="K42" i="1"/>
  <c r="Q53" i="11"/>
  <c r="M53" i="11"/>
  <c r="E53" i="11"/>
  <c r="C53" i="11"/>
  <c r="I25" i="10"/>
  <c r="Q25" i="10"/>
  <c r="O25" i="10"/>
  <c r="M25" i="10"/>
  <c r="G25" i="10"/>
  <c r="E25" i="10"/>
  <c r="Q41" i="9"/>
  <c r="E42" i="1"/>
  <c r="O41" i="9"/>
  <c r="M41" i="9"/>
  <c r="I41" i="9"/>
  <c r="G41" i="9"/>
  <c r="E41" i="9"/>
  <c r="S13" i="7"/>
  <c r="O13" i="7"/>
  <c r="Q13" i="7"/>
  <c r="I13" i="13"/>
  <c r="K12" i="13" s="1"/>
  <c r="G42" i="1"/>
  <c r="C6" i="6"/>
  <c r="I6" i="6"/>
  <c r="A4" i="6"/>
  <c r="A4" i="7" s="1"/>
  <c r="A4" i="8" s="1"/>
  <c r="A4" i="9" s="1"/>
  <c r="A4" i="10" s="1"/>
  <c r="A4" i="11" s="1"/>
  <c r="A4" i="12" s="1"/>
  <c r="A4" i="13" s="1"/>
  <c r="A4" i="14" s="1"/>
  <c r="A4" i="15" s="1"/>
  <c r="I13" i="7"/>
  <c r="E10" i="14"/>
  <c r="C10" i="14"/>
  <c r="C10" i="15" s="1"/>
  <c r="G53" i="11" l="1"/>
  <c r="S53" i="11"/>
  <c r="U53" i="11"/>
  <c r="K53" i="11"/>
  <c r="I53" i="11"/>
  <c r="Y42" i="1"/>
  <c r="K16" i="6"/>
  <c r="K11" i="13"/>
  <c r="K10" i="13"/>
  <c r="K9" i="13"/>
  <c r="K8" i="13"/>
  <c r="W42" i="1"/>
  <c r="C16" i="6" l="1"/>
  <c r="E16" i="6"/>
  <c r="G16" i="6"/>
  <c r="I16" i="6"/>
  <c r="U42" i="1" l="1"/>
  <c r="K13" i="7" l="1"/>
  <c r="E13" i="13" l="1"/>
  <c r="C9" i="15" s="1"/>
  <c r="G10" i="13" l="1"/>
  <c r="G11" i="13"/>
  <c r="G12" i="13"/>
  <c r="G8" i="13"/>
  <c r="G9" i="13"/>
  <c r="M13" i="7"/>
  <c r="G13" i="13" l="1"/>
  <c r="G11" i="15"/>
  <c r="C11" i="15"/>
  <c r="K13" i="13"/>
  <c r="E8" i="15" l="1"/>
  <c r="E9" i="15"/>
  <c r="E10" i="15"/>
  <c r="E7" i="15"/>
  <c r="E11" i="15" l="1"/>
</calcChain>
</file>

<file path=xl/sharedStrings.xml><?xml version="1.0" encoding="utf-8"?>
<sst xmlns="http://schemas.openxmlformats.org/spreadsheetml/2006/main" count="459" uniqueCount="137">
  <si>
    <t>صندوق سرمایه‌گذاری سهام بزرگ کاردان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</si>
  <si>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</si>
  <si>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</si>
  <si>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</si>
  <si>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</si>
  <si>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</si>
  <si>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</si>
  <si>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</si>
  <si>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</si>
  <si>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</si>
  <si>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</si>
  <si>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</si>
  <si>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</si>
  <si>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</si>
  <si>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</si>
  <si>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</si>
  <si>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بانک‌اقتصادنوین‌</t>
  </si>
  <si>
    <t>پتروشیمی تندگویان</t>
  </si>
  <si>
    <t>پخش هجرت</t>
  </si>
  <si>
    <t>تامین سرمایه نوین</t>
  </si>
  <si>
    <t>داروسازی‌ فارابی‌</t>
  </si>
  <si>
    <t>سرمایه گذاری صدرتامین</t>
  </si>
  <si>
    <t>سیمان‌ صوفیان‌</t>
  </si>
  <si>
    <t>سیمان‌مازندران‌</t>
  </si>
  <si>
    <t>صنایع شیمیایی کیمیاگران امروز</t>
  </si>
  <si>
    <t>فرآوری زغال سنگ پروده طبس</t>
  </si>
  <si>
    <t>فولاد مبارکه اصفهان</t>
  </si>
  <si>
    <t>قاسم ایران</t>
  </si>
  <si>
    <t>گروه‌بهمن‌</t>
  </si>
  <si>
    <t>ملی شیمی کشاورز</t>
  </si>
  <si>
    <t>ملی‌ صنایع‌ مس‌ ایران‌</t>
  </si>
  <si>
    <t>نفت‌ بهران‌</t>
  </si>
  <si>
    <t>کاشی‌ الوند</t>
  </si>
  <si>
    <t>سرمایه‌گذاری‌صندوق‌بازنشستگی‌</t>
  </si>
  <si>
    <t>صنایع مس افق کرمان</t>
  </si>
  <si>
    <t>شرکت صنایع غذایی مینو شرق</t>
  </si>
  <si>
    <t>پالایش نفت اصفهان</t>
  </si>
  <si>
    <t>تاریخ سر رسید</t>
  </si>
  <si>
    <t>نرخ سود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</si>
  <si>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</si>
  <si>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</si>
  <si>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</si>
  <si>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</si>
  <si>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</si>
  <si>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</si>
  <si>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تجارت مطهری</t>
  </si>
  <si>
    <t>279927370</t>
  </si>
  <si>
    <t>بانک خاورمیانه مهستان</t>
  </si>
  <si>
    <t>1005-10-810-707070133</t>
  </si>
  <si>
    <t>بانک سامان ملاصدرا</t>
  </si>
  <si>
    <t>829-828-11115555-1</t>
  </si>
  <si>
    <t>بانک پاسارگاد گلفام</t>
  </si>
  <si>
    <t>343-8100-12030762-1</t>
  </si>
  <si>
    <t>بانک اقتصاد نوین ظفر</t>
  </si>
  <si>
    <t>120-850-5324702-1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</si>
  <si>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</si>
  <si>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</si>
  <si>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</si>
  <si>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</si>
  <si>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</si>
  <si>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</si>
  <si>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</si>
  <si>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</si>
  <si>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</si>
  <si>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</si>
  <si>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</si>
  <si>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</si>
  <si>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</si>
  <si>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</si>
  <si>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</si>
  <si>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</si>
  <si>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</si>
  <si>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</si>
  <si>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</si>
  <si>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</si>
  <si>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تایدواترخاورمیانه</t>
  </si>
  <si>
    <t>سرمایه گذاری گروه توسعه ملی</t>
  </si>
  <si>
    <t>صنعتی زر ماکارون</t>
  </si>
  <si>
    <t>بیمه کوثر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</si>
  <si>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</si>
  <si>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</si>
  <si>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</si>
  <si>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</si>
  <si>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</si>
  <si>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</si>
  <si>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</si>
  <si>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</si>
  <si>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</si>
  <si>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</si>
  <si>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</si>
  <si>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</si>
  <si>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</si>
  <si>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</si>
  <si>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</si>
  <si>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</si>
  <si>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سرمایه گذاری سبحان</t>
  </si>
  <si>
    <t>شرکت آهن و فولاد ارفع</t>
  </si>
  <si>
    <t>قند لرستان‌</t>
  </si>
  <si>
    <t>ایران خودرو دیزل</t>
  </si>
  <si>
    <t>پارس فولاد سبزوار</t>
  </si>
  <si>
    <t>داروسازی دانا</t>
  </si>
  <si>
    <t>پویا زرکان آق دره</t>
  </si>
  <si>
    <t>بین المللی توسعه ص. معادن غدیر</t>
  </si>
  <si>
    <t>پتروشیمی پردیس</t>
  </si>
  <si>
    <t>کربن‌ ایران‌</t>
  </si>
  <si>
    <t>تولیدات پتروشیمی قائد بصیر</t>
  </si>
  <si>
    <t>پرتو بار فرابر خلیج فارس</t>
  </si>
  <si>
    <t>سرمایه‌گذاری صنایع پتروشیمی‌</t>
  </si>
  <si>
    <t>1402/10/30</t>
  </si>
  <si>
    <t>نخریسی و نساجی خسروی خراسان</t>
  </si>
  <si>
    <t>1402/10/06</t>
  </si>
  <si>
    <t>نشاسته و گلوکز آردینه</t>
  </si>
  <si>
    <t>آنتی بیوتیک سازی ایران</t>
  </si>
  <si>
    <t>پارس فنر</t>
  </si>
  <si>
    <t>1402/11/24</t>
  </si>
  <si>
    <t>1402/11/18</t>
  </si>
  <si>
    <t>س. نفت و گاز و پتروشیمی تأمین</t>
  </si>
  <si>
    <t>1402/12/17</t>
  </si>
  <si>
    <t>1403/02/31</t>
  </si>
  <si>
    <t>تولیدی و صنعتی گوهرفام</t>
  </si>
  <si>
    <t>1403/02/22</t>
  </si>
  <si>
    <t>1403/02/13</t>
  </si>
  <si>
    <t>برای ماه منتهی به 1403/03/31</t>
  </si>
  <si>
    <t>1403/03/31</t>
  </si>
  <si>
    <t>1403/03/07</t>
  </si>
  <si>
    <t>1403/03/26</t>
  </si>
  <si>
    <t>1403/03/02</t>
  </si>
  <si>
    <t>1403/03/12</t>
  </si>
  <si>
    <t>1403/03/01</t>
  </si>
  <si>
    <t xml:space="preserve">سپرده کوتاه مدت بانک تجارت مطهری 279927370 </t>
  </si>
  <si>
    <t xml:space="preserve">سپرده کوتاه مدت بانک خاورمیانه مهستان 1005-10-810-707070133 </t>
  </si>
  <si>
    <t>سپرده کوتاه مدت بانک سامان ملاصدرا 829-828-11115555-1</t>
  </si>
  <si>
    <t>سپرده کوتاه مدت بانک پاسارگاد گلفام 343-8100-12030762-1</t>
  </si>
  <si>
    <t xml:space="preserve">سپرده کوتاه مدت بانک اقتصاد نوین ظفر 120-850-5324702-1 </t>
  </si>
  <si>
    <t xml:space="preserve">سپرده کوتاه مدت بانک خاورمیانه مهستان 1005-10-810-707071033 </t>
  </si>
  <si>
    <t>حساب جاری بانک تجارت مطهری- مهرداد 279914422</t>
  </si>
  <si>
    <t>حساب جاری بانک خاورمیانه مهستان 1005-11-040-707071266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</si>
</sst>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\(#,##0\);\-\ ;"/>
    <numFmt numFmtId="165" formatCode="#,##0.0000\ ;\(#,##0.0000\);\-\ "/>
    <numFmt numFmtId="166" formatCode="0.000%"/>
  </numFmts>
  <fonts count="15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8"/>
      <name val="B Nazanin"/>
      <charset val="178"/>
    </font>
    <font>
      <sz val="12"/>
      <name val="B Nazanin"/>
      <charset val="178"/>
    </font>
    <font>
      <sz val="14"/>
      <name val="B Nazanin"/>
      <charset val="178"/>
    </font>
    <font>
      <sz val="11"/>
      <name val="B Nazanin"/>
      <charset val="178"/>
    </font>
    <font>
      <b/>
      <sz val="16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2"/>
      <color rgb="FF000000"/>
      <name val="B Nazanin"/>
      <charset val="178"/>
    </font>
    <font>
      <b/>
      <sz val="14"/>
      <name val="B Nazanin"/>
      <charset val="178"/>
    </font>
    <font>
      <b/>
      <sz val="11"/>
      <name val="B Nazanin"/>
      <charset val="178"/>
    </font>
    <font>
      <b/>
      <sz val="10"/>
      <name val="B Nazanin"/>
      <charset val="178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4" fillId="0" borderId="0" xfId="0" applyFont="1"/>
    <xf numFmtId="0" fontId="5" fillId="0" borderId="0" xfId="0" applyFont="1"/>
    <xf numFmtId="164" fontId="4" fillId="0" borderId="0" xfId="0" applyNumberFormat="1" applyFont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9" fillId="0" borderId="0" xfId="0" applyFont="1"/>
    <xf numFmtId="10" fontId="1" fillId="0" borderId="0" xfId="0" applyNumberFormat="1" applyFont="1"/>
    <xf numFmtId="10" fontId="1" fillId="0" borderId="0" xfId="0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/>
    <xf numFmtId="0" fontId="1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0" fontId="1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5" fontId="1" fillId="0" borderId="0" xfId="0" applyNumberFormat="1" applyFont="1"/>
    <xf numFmtId="3" fontId="14" fillId="0" borderId="0" xfId="0" applyNumberFormat="1" applyFont="1"/>
    <xf numFmtId="166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3" fontId="5" fillId="0" borderId="0" xfId="0" applyNumberFormat="1" applyFont="1"/>
    <xf numFmtId="3" fontId="4" fillId="0" borderId="0" xfId="0" applyNumberFormat="1" applyFont="1"/>
    <xf numFmtId="10" fontId="4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6"/>
  <sheetViews>
    <sheetView rightToLeft="1" view="pageBreakPreview" zoomScale="41" zoomScaleNormal="86" zoomScaleSheetLayoutView="41" workbookViewId="0">
      <selection activeCell="AA9" sqref="AA9"/>
    </sheetView>
  </sheetViews>
  <sheetFormatPr defaultRowHeight="18.75" x14ac:dyDescent="0.45"/>
  <cols>
    <col min="1" max="1" width="32.140625" style="4" bestFit="1" customWidth="1"/>
    <col min="2" max="2" width="1" style="4" customWidth="1"/>
    <col min="3" max="3" width="15.140625" style="4" bestFit="1" customWidth="1"/>
    <col min="4" max="4" width="1" style="4" customWidth="1"/>
    <col min="5" max="5" width="23.42578125" style="4" bestFit="1" customWidth="1"/>
    <col min="6" max="6" width="1" style="4" customWidth="1"/>
    <col min="7" max="7" width="24" style="4" bestFit="1" customWidth="1"/>
    <col min="8" max="8" width="1" style="4" customWidth="1"/>
    <col min="9" max="9" width="13.7109375" style="4" bestFit="1" customWidth="1"/>
    <col min="10" max="10" width="1" style="4" customWidth="1"/>
    <col min="11" max="11" width="21.7109375" style="4" bestFit="1" customWidth="1"/>
    <col min="12" max="12" width="1" style="4" customWidth="1"/>
    <col min="13" max="13" width="16.5703125" style="4" bestFit="1" customWidth="1"/>
    <col min="14" max="14" width="1" style="4" customWidth="1"/>
    <col min="15" max="15" width="21.7109375" style="4" bestFit="1" customWidth="1"/>
    <col min="16" max="16" width="1" style="4" customWidth="1"/>
    <col min="17" max="17" width="15.140625" style="4" bestFit="1" customWidth="1"/>
    <col min="18" max="18" width="1" style="4" customWidth="1"/>
    <col min="19" max="19" width="14" style="4" bestFit="1" customWidth="1"/>
    <col min="20" max="20" width="1" style="4" customWidth="1"/>
    <col min="21" max="21" width="24.140625" style="4" bestFit="1" customWidth="1"/>
    <col min="22" max="22" width="1" style="4" customWidth="1"/>
    <col min="23" max="23" width="24.140625" style="4" bestFit="1" customWidth="1"/>
    <col min="24" max="24" width="1" style="4" customWidth="1"/>
    <col min="25" max="25" width="27.7109375" style="4" customWidth="1"/>
    <col min="26" max="26" width="1" style="4" customWidth="1"/>
    <col min="27" max="27" width="23.7109375" style="4" bestFit="1" customWidth="1"/>
    <col min="28" max="28" width="18.28515625" style="4" bestFit="1" customWidth="1"/>
    <col min="29" max="16384" width="9.140625" style="4"/>
  </cols>
  <sheetData>
    <row r="1" spans="1:28" s="1" customFormat="1" x14ac:dyDescent="0.45"/>
    <row r="2" spans="1:28" s="1" customFormat="1" ht="30" x14ac:dyDescent="0.4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8" s="1" customFormat="1" ht="30" x14ac:dyDescent="0.45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</row>
    <row r="4" spans="1:28" s="1" customFormat="1" ht="30" x14ac:dyDescent="0.45">
      <c r="A4" s="58" t="s">
        <v>122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</row>
    <row r="5" spans="1:28" s="1" customFormat="1" x14ac:dyDescent="0.45"/>
    <row r="6" spans="1:28" ht="24" x14ac:dyDescent="0.55000000000000004">
      <c r="A6" s="56" t="s">
        <v>3</v>
      </c>
      <c r="B6" s="5"/>
      <c r="C6" s="57" t="s">
        <v>118</v>
      </c>
      <c r="D6" s="57" t="s">
        <v>4</v>
      </c>
      <c r="E6" s="57" t="s">
        <v>4</v>
      </c>
      <c r="F6" s="57" t="s">
        <v>4</v>
      </c>
      <c r="G6" s="57" t="s">
        <v>4</v>
      </c>
      <c r="H6" s="5"/>
      <c r="I6" s="57" t="s">
        <v>5</v>
      </c>
      <c r="J6" s="57" t="s">
        <v>5</v>
      </c>
      <c r="K6" s="57" t="s">
        <v>5</v>
      </c>
      <c r="L6" s="57" t="s">
        <v>5</v>
      </c>
      <c r="M6" s="57" t="s">
        <v>5</v>
      </c>
      <c r="N6" s="57" t="s">
        <v>5</v>
      </c>
      <c r="O6" s="57" t="s">
        <v>5</v>
      </c>
      <c r="P6" s="5"/>
      <c r="Q6" s="57" t="s">
        <v>123</v>
      </c>
      <c r="R6" s="57" t="s">
        <v>6</v>
      </c>
      <c r="S6" s="57" t="s">
        <v>6</v>
      </c>
      <c r="T6" s="57" t="s">
        <v>6</v>
      </c>
      <c r="U6" s="57" t="s">
        <v>6</v>
      </c>
      <c r="V6" s="57" t="s">
        <v>6</v>
      </c>
      <c r="W6" s="57" t="s">
        <v>6</v>
      </c>
      <c r="X6" s="57" t="s">
        <v>6</v>
      </c>
      <c r="Y6" s="57" t="s">
        <v>6</v>
      </c>
    </row>
    <row r="7" spans="1:28" ht="24" x14ac:dyDescent="0.55000000000000004">
      <c r="A7" s="56" t="s">
        <v>3</v>
      </c>
      <c r="B7" s="5"/>
      <c r="C7" s="56" t="s">
        <v>7</v>
      </c>
      <c r="D7" s="5"/>
      <c r="E7" s="56" t="s">
        <v>8</v>
      </c>
      <c r="F7" s="5"/>
      <c r="G7" s="56" t="s">
        <v>9</v>
      </c>
      <c r="H7" s="5"/>
      <c r="I7" s="57" t="s">
        <v>10</v>
      </c>
      <c r="J7" s="57" t="s">
        <v>10</v>
      </c>
      <c r="K7" s="57" t="s">
        <v>10</v>
      </c>
      <c r="L7" s="5"/>
      <c r="M7" s="57" t="s">
        <v>11</v>
      </c>
      <c r="N7" s="57" t="s">
        <v>11</v>
      </c>
      <c r="O7" s="57" t="s">
        <v>11</v>
      </c>
      <c r="P7" s="5"/>
      <c r="Q7" s="56" t="s">
        <v>7</v>
      </c>
      <c r="R7" s="5"/>
      <c r="S7" s="56" t="s">
        <v>12</v>
      </c>
      <c r="T7" s="5"/>
      <c r="U7" s="56" t="s">
        <v>8</v>
      </c>
      <c r="V7" s="5"/>
      <c r="W7" s="56" t="s">
        <v>9</v>
      </c>
      <c r="X7" s="5"/>
      <c r="Y7" s="59" t="s">
        <v>13</v>
      </c>
    </row>
    <row r="8" spans="1:28" ht="43.5" customHeight="1" x14ac:dyDescent="0.55000000000000004">
      <c r="A8" s="57" t="s">
        <v>3</v>
      </c>
      <c r="B8" s="5"/>
      <c r="C8" s="57" t="s">
        <v>7</v>
      </c>
      <c r="D8" s="5"/>
      <c r="E8" s="57" t="s">
        <v>8</v>
      </c>
      <c r="F8" s="5"/>
      <c r="G8" s="57" t="s">
        <v>9</v>
      </c>
      <c r="H8" s="5"/>
      <c r="I8" s="26" t="s">
        <v>7</v>
      </c>
      <c r="J8" s="5"/>
      <c r="K8" s="26" t="s">
        <v>8</v>
      </c>
      <c r="L8" s="5"/>
      <c r="M8" s="26" t="s">
        <v>7</v>
      </c>
      <c r="N8" s="5"/>
      <c r="O8" s="26" t="s">
        <v>14</v>
      </c>
      <c r="P8" s="5"/>
      <c r="Q8" s="57" t="s">
        <v>7</v>
      </c>
      <c r="R8" s="5"/>
      <c r="S8" s="57" t="s">
        <v>12</v>
      </c>
      <c r="T8" s="5"/>
      <c r="U8" s="57" t="s">
        <v>8</v>
      </c>
      <c r="V8" s="5"/>
      <c r="W8" s="57" t="s">
        <v>9</v>
      </c>
      <c r="X8" s="5"/>
      <c r="Y8" s="60" t="s">
        <v>13</v>
      </c>
    </row>
    <row r="9" spans="1:28" s="11" customFormat="1" ht="22.5" x14ac:dyDescent="0.55000000000000004">
      <c r="A9" s="43" t="s">
        <v>98</v>
      </c>
      <c r="B9" s="8"/>
      <c r="C9" s="9">
        <v>17609052</v>
      </c>
      <c r="D9" s="9"/>
      <c r="E9" s="9">
        <v>62784374079</v>
      </c>
      <c r="F9" s="9"/>
      <c r="G9" s="9">
        <v>36811496929.681801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17609052</v>
      </c>
      <c r="R9" s="9"/>
      <c r="S9" s="9">
        <v>2000</v>
      </c>
      <c r="T9" s="9"/>
      <c r="U9" s="9">
        <v>62784374079</v>
      </c>
      <c r="V9" s="9"/>
      <c r="W9" s="9">
        <v>35008556281.199997</v>
      </c>
      <c r="X9" s="8"/>
      <c r="Y9" s="10">
        <f>W9/2113914508869</f>
        <v>1.6561008562229178E-2</v>
      </c>
      <c r="AB9" s="13"/>
    </row>
    <row r="10" spans="1:28" s="11" customFormat="1" ht="22.5" x14ac:dyDescent="0.55000000000000004">
      <c r="A10" s="43" t="s">
        <v>16</v>
      </c>
      <c r="B10" s="8"/>
      <c r="C10" s="9">
        <v>36502254</v>
      </c>
      <c r="D10" s="9"/>
      <c r="E10" s="9">
        <v>78082852278</v>
      </c>
      <c r="F10" s="9"/>
      <c r="G10" s="9">
        <v>104900124616.93201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0</v>
      </c>
      <c r="P10" s="9"/>
      <c r="Q10" s="9">
        <v>36502254</v>
      </c>
      <c r="R10" s="9"/>
      <c r="S10" s="9">
        <v>2847</v>
      </c>
      <c r="T10" s="9"/>
      <c r="U10" s="9">
        <v>78082852278</v>
      </c>
      <c r="V10" s="9"/>
      <c r="W10" s="9">
        <v>103303581731.02901</v>
      </c>
      <c r="X10" s="8"/>
      <c r="Y10" s="10">
        <f t="shared" ref="Y10:Y41" si="0">W10/2113914508869</f>
        <v>4.8868381998238494E-2</v>
      </c>
      <c r="AA10" s="55"/>
    </row>
    <row r="11" spans="1:28" s="11" customFormat="1" ht="22.5" x14ac:dyDescent="0.55000000000000004">
      <c r="A11" s="43" t="s">
        <v>78</v>
      </c>
      <c r="B11" s="8"/>
      <c r="C11" s="9">
        <v>21124532</v>
      </c>
      <c r="D11" s="9"/>
      <c r="E11" s="9">
        <v>48162558064</v>
      </c>
      <c r="F11" s="9"/>
      <c r="G11" s="9">
        <v>48444326266.822197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21124532</v>
      </c>
      <c r="R11" s="9"/>
      <c r="S11" s="9">
        <v>2262</v>
      </c>
      <c r="T11" s="9"/>
      <c r="U11" s="9">
        <v>48162558064</v>
      </c>
      <c r="V11" s="9"/>
      <c r="W11" s="9">
        <v>47499378420.265198</v>
      </c>
      <c r="X11" s="8"/>
      <c r="Y11" s="10">
        <f t="shared" si="0"/>
        <v>2.2469867263306981E-2</v>
      </c>
      <c r="AA11" s="55"/>
    </row>
    <row r="12" spans="1:28" s="11" customFormat="1" ht="22.5" x14ac:dyDescent="0.55000000000000004">
      <c r="A12" s="43" t="s">
        <v>102</v>
      </c>
      <c r="B12" s="8"/>
      <c r="C12" s="9">
        <v>5400000</v>
      </c>
      <c r="D12" s="9"/>
      <c r="E12" s="9">
        <v>71895634954</v>
      </c>
      <c r="F12" s="9"/>
      <c r="G12" s="9">
        <v>76009039200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5400000</v>
      </c>
      <c r="R12" s="9"/>
      <c r="S12" s="9">
        <v>13620</v>
      </c>
      <c r="T12" s="9"/>
      <c r="U12" s="9">
        <v>71895634954</v>
      </c>
      <c r="V12" s="9"/>
      <c r="W12" s="9">
        <v>73110389400</v>
      </c>
      <c r="X12" s="8"/>
      <c r="Y12" s="10">
        <f t="shared" si="0"/>
        <v>3.458531037715238E-2</v>
      </c>
      <c r="AA12" s="55"/>
    </row>
    <row r="13" spans="1:28" s="11" customFormat="1" ht="22.5" x14ac:dyDescent="0.55000000000000004">
      <c r="A13" s="43" t="s">
        <v>99</v>
      </c>
      <c r="B13" s="8"/>
      <c r="C13" s="9">
        <v>1601232</v>
      </c>
      <c r="D13" s="9"/>
      <c r="E13" s="9">
        <v>53391358284</v>
      </c>
      <c r="F13" s="9"/>
      <c r="G13" s="9">
        <v>62490325328.496002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1601232</v>
      </c>
      <c r="R13" s="9"/>
      <c r="S13" s="9">
        <v>39830</v>
      </c>
      <c r="T13" s="9"/>
      <c r="U13" s="9">
        <v>53391358284</v>
      </c>
      <c r="V13" s="9"/>
      <c r="W13" s="9">
        <v>63397596990.167999</v>
      </c>
      <c r="X13" s="8"/>
      <c r="Y13" s="10">
        <f t="shared" si="0"/>
        <v>2.9990615384009729E-2</v>
      </c>
      <c r="AA13" s="55"/>
    </row>
    <row r="14" spans="1:28" s="11" customFormat="1" ht="22.5" x14ac:dyDescent="0.55000000000000004">
      <c r="A14" s="43" t="s">
        <v>36</v>
      </c>
      <c r="B14" s="8"/>
      <c r="C14" s="9">
        <v>21204181</v>
      </c>
      <c r="D14" s="9"/>
      <c r="E14" s="9">
        <v>110620948072</v>
      </c>
      <c r="F14" s="9"/>
      <c r="G14" s="9">
        <v>116139868838.005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0</v>
      </c>
      <c r="P14" s="9"/>
      <c r="Q14" s="9">
        <v>21204181</v>
      </c>
      <c r="R14" s="9"/>
      <c r="S14" s="9">
        <v>5220</v>
      </c>
      <c r="T14" s="9"/>
      <c r="U14" s="9">
        <v>110620948072</v>
      </c>
      <c r="V14" s="9"/>
      <c r="W14" s="9">
        <v>110027244162.321</v>
      </c>
      <c r="X14" s="8"/>
      <c r="Y14" s="10">
        <f t="shared" si="0"/>
        <v>5.2049051038108668E-2</v>
      </c>
      <c r="AA14" s="55"/>
    </row>
    <row r="15" spans="1:28" s="11" customFormat="1" ht="22.5" x14ac:dyDescent="0.55000000000000004">
      <c r="A15" s="43" t="s">
        <v>103</v>
      </c>
      <c r="B15" s="8"/>
      <c r="C15" s="9">
        <v>700982</v>
      </c>
      <c r="D15" s="9"/>
      <c r="E15" s="9">
        <v>100118563930</v>
      </c>
      <c r="F15" s="9"/>
      <c r="G15" s="9">
        <v>103100178804.51601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v>0</v>
      </c>
      <c r="P15" s="9"/>
      <c r="Q15" s="9">
        <v>700982</v>
      </c>
      <c r="R15" s="9"/>
      <c r="S15" s="9">
        <v>140520</v>
      </c>
      <c r="T15" s="9"/>
      <c r="U15" s="9">
        <v>100118563930</v>
      </c>
      <c r="V15" s="9"/>
      <c r="W15" s="9">
        <v>97915903795.692001</v>
      </c>
      <c r="X15" s="8"/>
      <c r="Y15" s="10">
        <f t="shared" si="0"/>
        <v>4.6319708476800982E-2</v>
      </c>
      <c r="AA15" s="55"/>
    </row>
    <row r="16" spans="1:28" s="11" customFormat="1" ht="22.5" x14ac:dyDescent="0.55000000000000004">
      <c r="A16" s="43" t="s">
        <v>17</v>
      </c>
      <c r="B16" s="8"/>
      <c r="C16" s="9">
        <v>4384003</v>
      </c>
      <c r="D16" s="9"/>
      <c r="E16" s="9">
        <v>54685253200</v>
      </c>
      <c r="F16" s="9"/>
      <c r="G16" s="9">
        <v>69116582368.899002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0</v>
      </c>
      <c r="P16" s="9"/>
      <c r="Q16" s="9">
        <v>4384003</v>
      </c>
      <c r="R16" s="9"/>
      <c r="S16" s="9">
        <v>12400</v>
      </c>
      <c r="T16" s="9"/>
      <c r="U16" s="9">
        <v>54685253200</v>
      </c>
      <c r="V16" s="9"/>
      <c r="W16" s="9">
        <v>54038185458.660004</v>
      </c>
      <c r="X16" s="8"/>
      <c r="Y16" s="10">
        <f t="shared" si="0"/>
        <v>2.5563089345354773E-2</v>
      </c>
      <c r="AA16" s="55"/>
    </row>
    <row r="17" spans="1:27" s="11" customFormat="1" ht="22.5" x14ac:dyDescent="0.55000000000000004">
      <c r="A17" s="43" t="s">
        <v>101</v>
      </c>
      <c r="B17" s="8"/>
      <c r="C17" s="9">
        <v>1000000</v>
      </c>
      <c r="D17" s="9"/>
      <c r="E17" s="9">
        <v>40875741547</v>
      </c>
      <c r="F17" s="9"/>
      <c r="G17" s="9">
        <v>48758152500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0</v>
      </c>
      <c r="P17" s="9"/>
      <c r="Q17" s="9">
        <v>1000000</v>
      </c>
      <c r="R17" s="9"/>
      <c r="S17" s="9">
        <v>49000</v>
      </c>
      <c r="T17" s="9"/>
      <c r="U17" s="9">
        <v>40875741547</v>
      </c>
      <c r="V17" s="9"/>
      <c r="W17" s="9">
        <v>48708450000</v>
      </c>
      <c r="X17" s="8"/>
      <c r="Y17" s="10">
        <f t="shared" si="0"/>
        <v>2.3041825861756494E-2</v>
      </c>
      <c r="AA17" s="55"/>
    </row>
    <row r="18" spans="1:27" s="11" customFormat="1" ht="22.5" x14ac:dyDescent="0.55000000000000004">
      <c r="A18" s="43" t="s">
        <v>75</v>
      </c>
      <c r="B18" s="8"/>
      <c r="C18" s="9">
        <v>15131137</v>
      </c>
      <c r="D18" s="9"/>
      <c r="E18" s="9">
        <v>60949729757</v>
      </c>
      <c r="F18" s="9"/>
      <c r="G18" s="9">
        <v>83929375580.462997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0</v>
      </c>
      <c r="P18" s="9"/>
      <c r="Q18" s="9">
        <v>15131137</v>
      </c>
      <c r="R18" s="9"/>
      <c r="S18" s="9">
        <v>5760</v>
      </c>
      <c r="T18" s="9"/>
      <c r="U18" s="9">
        <v>60949729757</v>
      </c>
      <c r="V18" s="9"/>
      <c r="W18" s="9">
        <v>86636774792.735992</v>
      </c>
      <c r="X18" s="8"/>
      <c r="Y18" s="10">
        <f t="shared" si="0"/>
        <v>4.098404851721698E-2</v>
      </c>
      <c r="AA18" s="55"/>
    </row>
    <row r="19" spans="1:27" s="11" customFormat="1" ht="22.5" x14ac:dyDescent="0.55000000000000004">
      <c r="A19" s="43" t="s">
        <v>119</v>
      </c>
      <c r="B19" s="8"/>
      <c r="C19" s="9">
        <v>625000</v>
      </c>
      <c r="D19" s="9"/>
      <c r="E19" s="9">
        <v>5292301050</v>
      </c>
      <c r="F19" s="9"/>
      <c r="G19" s="9">
        <v>5808979687.5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0</v>
      </c>
      <c r="P19" s="9"/>
      <c r="Q19" s="9">
        <v>625000</v>
      </c>
      <c r="R19" s="9"/>
      <c r="S19" s="9">
        <v>8450</v>
      </c>
      <c r="T19" s="9"/>
      <c r="U19" s="9">
        <v>5292301050</v>
      </c>
      <c r="V19" s="9"/>
      <c r="W19" s="9">
        <v>5249826562.5</v>
      </c>
      <c r="X19" s="8"/>
      <c r="Y19" s="10">
        <f t="shared" si="0"/>
        <v>2.4834620986204383E-3</v>
      </c>
      <c r="AA19" s="55"/>
    </row>
    <row r="20" spans="1:27" s="11" customFormat="1" ht="22.5" x14ac:dyDescent="0.55000000000000004">
      <c r="A20" s="43" t="s">
        <v>100</v>
      </c>
      <c r="B20" s="8"/>
      <c r="C20" s="9">
        <v>872738</v>
      </c>
      <c r="D20" s="9"/>
      <c r="E20" s="9">
        <v>42442529394</v>
      </c>
      <c r="F20" s="9"/>
      <c r="G20" s="9">
        <v>33573999584.43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0</v>
      </c>
      <c r="P20" s="9"/>
      <c r="Q20" s="9">
        <v>872738</v>
      </c>
      <c r="R20" s="9"/>
      <c r="S20" s="9">
        <v>34350</v>
      </c>
      <c r="T20" s="9"/>
      <c r="U20" s="9">
        <v>42442529394</v>
      </c>
      <c r="V20" s="9"/>
      <c r="W20" s="9">
        <v>29800177925.715</v>
      </c>
      <c r="X20" s="8"/>
      <c r="Y20" s="10">
        <f t="shared" si="0"/>
        <v>1.4097153787765467E-2</v>
      </c>
      <c r="AA20" s="55"/>
    </row>
    <row r="21" spans="1:27" s="11" customFormat="1" ht="22.5" x14ac:dyDescent="0.55000000000000004">
      <c r="A21" s="43" t="s">
        <v>20</v>
      </c>
      <c r="B21" s="8"/>
      <c r="C21" s="9">
        <v>1405861</v>
      </c>
      <c r="D21" s="9"/>
      <c r="E21" s="9">
        <v>36644249933</v>
      </c>
      <c r="F21" s="9"/>
      <c r="G21" s="9">
        <v>35147027595.307503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0</v>
      </c>
      <c r="P21" s="9"/>
      <c r="Q21" s="9">
        <v>1405861</v>
      </c>
      <c r="R21" s="9"/>
      <c r="S21" s="9">
        <v>22210</v>
      </c>
      <c r="T21" s="9"/>
      <c r="U21" s="9">
        <v>36644249933</v>
      </c>
      <c r="V21" s="9"/>
      <c r="W21" s="9">
        <v>31038388981.780499</v>
      </c>
      <c r="X21" s="8"/>
      <c r="Y21" s="10">
        <f t="shared" si="0"/>
        <v>1.4682896991130855E-2</v>
      </c>
      <c r="AA21" s="55"/>
    </row>
    <row r="22" spans="1:27" s="11" customFormat="1" ht="22.5" x14ac:dyDescent="0.55000000000000004">
      <c r="A22" s="43" t="s">
        <v>116</v>
      </c>
      <c r="B22" s="8"/>
      <c r="C22" s="9">
        <v>3622000</v>
      </c>
      <c r="D22" s="9"/>
      <c r="E22" s="9">
        <v>60013100519</v>
      </c>
      <c r="F22" s="9"/>
      <c r="G22" s="9">
        <v>54402785901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v>0</v>
      </c>
      <c r="P22" s="9"/>
      <c r="Q22" s="9">
        <v>3622000</v>
      </c>
      <c r="R22" s="9"/>
      <c r="S22" s="9">
        <v>14800</v>
      </c>
      <c r="T22" s="9"/>
      <c r="U22" s="9">
        <v>60013100519</v>
      </c>
      <c r="V22" s="9"/>
      <c r="W22" s="9">
        <v>53286646680</v>
      </c>
      <c r="X22" s="8"/>
      <c r="Y22" s="10">
        <f t="shared" si="0"/>
        <v>2.5207569396223956E-2</v>
      </c>
      <c r="AA22" s="55"/>
    </row>
    <row r="23" spans="1:27" s="11" customFormat="1" ht="22.5" x14ac:dyDescent="0.55000000000000004">
      <c r="A23" s="43" t="s">
        <v>95</v>
      </c>
      <c r="B23" s="8"/>
      <c r="C23" s="9">
        <v>38750986</v>
      </c>
      <c r="D23" s="9"/>
      <c r="E23" s="9">
        <v>82749270186</v>
      </c>
      <c r="F23" s="9"/>
      <c r="G23" s="9">
        <v>72649507656.403793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v>0</v>
      </c>
      <c r="P23" s="9"/>
      <c r="Q23" s="9">
        <v>38750986</v>
      </c>
      <c r="R23" s="9"/>
      <c r="S23" s="9">
        <v>1745</v>
      </c>
      <c r="T23" s="9"/>
      <c r="U23" s="9">
        <v>82749270186</v>
      </c>
      <c r="V23" s="9"/>
      <c r="W23" s="9">
        <v>67218128770.108498</v>
      </c>
      <c r="X23" s="8"/>
      <c r="Y23" s="10">
        <f t="shared" si="0"/>
        <v>3.1797940970693259E-2</v>
      </c>
      <c r="AA23" s="55"/>
    </row>
    <row r="24" spans="1:27" s="11" customFormat="1" ht="22.5" x14ac:dyDescent="0.55000000000000004">
      <c r="A24" s="43" t="s">
        <v>21</v>
      </c>
      <c r="B24" s="8"/>
      <c r="C24" s="9">
        <v>11509789</v>
      </c>
      <c r="D24" s="9"/>
      <c r="E24" s="9">
        <v>67522698443</v>
      </c>
      <c r="F24" s="9"/>
      <c r="G24" s="9">
        <v>91072793813.382004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0</v>
      </c>
      <c r="P24" s="9"/>
      <c r="Q24" s="9">
        <v>11509789</v>
      </c>
      <c r="R24" s="9"/>
      <c r="S24" s="9">
        <v>8060</v>
      </c>
      <c r="T24" s="9"/>
      <c r="U24" s="9">
        <v>67522698443</v>
      </c>
      <c r="V24" s="9"/>
      <c r="W24" s="9">
        <v>92216924388.927002</v>
      </c>
      <c r="X24" s="8"/>
      <c r="Y24" s="10">
        <f t="shared" si="0"/>
        <v>4.3623771917940757E-2</v>
      </c>
      <c r="AA24" s="55"/>
    </row>
    <row r="25" spans="1:27" s="11" customFormat="1" ht="22.5" x14ac:dyDescent="0.55000000000000004">
      <c r="A25" s="43" t="s">
        <v>107</v>
      </c>
      <c r="B25" s="8"/>
      <c r="C25" s="9">
        <v>2000000</v>
      </c>
      <c r="D25" s="9"/>
      <c r="E25" s="9">
        <v>49005434880</v>
      </c>
      <c r="F25" s="9"/>
      <c r="G25" s="9">
        <v>69185880000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0</v>
      </c>
      <c r="P25" s="9"/>
      <c r="Q25" s="9">
        <v>2000000</v>
      </c>
      <c r="R25" s="9"/>
      <c r="S25" s="9">
        <v>33510</v>
      </c>
      <c r="T25" s="9"/>
      <c r="U25" s="9">
        <v>49005434880</v>
      </c>
      <c r="V25" s="9"/>
      <c r="W25" s="9">
        <v>66621231000</v>
      </c>
      <c r="X25" s="8"/>
      <c r="Y25" s="10">
        <f t="shared" si="0"/>
        <v>3.1515574882753472E-2</v>
      </c>
      <c r="AA25" s="55"/>
    </row>
    <row r="26" spans="1:27" s="11" customFormat="1" ht="22.5" x14ac:dyDescent="0.55000000000000004">
      <c r="A26" s="43" t="s">
        <v>33</v>
      </c>
      <c r="B26" s="8"/>
      <c r="C26" s="9">
        <v>5570365</v>
      </c>
      <c r="D26" s="9"/>
      <c r="E26" s="9">
        <v>109045314397</v>
      </c>
      <c r="F26" s="9"/>
      <c r="G26" s="9">
        <v>102715455639.03799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0</v>
      </c>
      <c r="P26" s="9"/>
      <c r="Q26" s="9">
        <v>5570365</v>
      </c>
      <c r="R26" s="9"/>
      <c r="S26" s="9">
        <v>18070</v>
      </c>
      <c r="T26" s="9"/>
      <c r="U26" s="9">
        <v>109045314397</v>
      </c>
      <c r="V26" s="9"/>
      <c r="W26" s="9">
        <v>100057589401.47701</v>
      </c>
      <c r="X26" s="8"/>
      <c r="Y26" s="10">
        <f t="shared" si="0"/>
        <v>4.7332845761586854E-2</v>
      </c>
      <c r="AA26" s="55"/>
    </row>
    <row r="27" spans="1:27" s="11" customFormat="1" ht="22.5" x14ac:dyDescent="0.55000000000000004">
      <c r="A27" s="43" t="s">
        <v>22</v>
      </c>
      <c r="B27" s="8"/>
      <c r="C27" s="9">
        <v>1694254</v>
      </c>
      <c r="D27" s="9"/>
      <c r="E27" s="9">
        <v>37746115823</v>
      </c>
      <c r="F27" s="9"/>
      <c r="G27" s="9">
        <v>50525195661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0</v>
      </c>
      <c r="P27" s="9"/>
      <c r="Q27" s="9">
        <v>1694254</v>
      </c>
      <c r="R27" s="9"/>
      <c r="S27" s="9">
        <v>30300</v>
      </c>
      <c r="T27" s="9"/>
      <c r="U27" s="9">
        <v>37746115823</v>
      </c>
      <c r="V27" s="9"/>
      <c r="W27" s="9">
        <v>51030447617.610001</v>
      </c>
      <c r="X27" s="8"/>
      <c r="Y27" s="10">
        <f t="shared" si="0"/>
        <v>2.4140260830563406E-2</v>
      </c>
      <c r="AA27" s="55"/>
    </row>
    <row r="28" spans="1:27" s="11" customFormat="1" ht="22.5" x14ac:dyDescent="0.55000000000000004">
      <c r="A28" s="43" t="s">
        <v>23</v>
      </c>
      <c r="B28" s="8"/>
      <c r="C28" s="9">
        <v>2224603</v>
      </c>
      <c r="D28" s="9"/>
      <c r="E28" s="9">
        <v>35311027462</v>
      </c>
      <c r="F28" s="9"/>
      <c r="G28" s="9">
        <v>47566495827.346497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v>0</v>
      </c>
      <c r="P28" s="9"/>
      <c r="Q28" s="9">
        <v>2224603</v>
      </c>
      <c r="R28" s="9"/>
      <c r="S28" s="9">
        <v>21960</v>
      </c>
      <c r="T28" s="9"/>
      <c r="U28" s="9">
        <v>35311027462</v>
      </c>
      <c r="V28" s="9"/>
      <c r="W28" s="9">
        <v>48561610802.814003</v>
      </c>
      <c r="X28" s="8"/>
      <c r="Y28" s="10">
        <f t="shared" si="0"/>
        <v>2.2972362694457186E-2</v>
      </c>
      <c r="AA28" s="55"/>
    </row>
    <row r="29" spans="1:27" s="11" customFormat="1" ht="22.5" x14ac:dyDescent="0.55000000000000004">
      <c r="A29" s="43" t="s">
        <v>96</v>
      </c>
      <c r="B29" s="8"/>
      <c r="C29" s="9">
        <v>1795135</v>
      </c>
      <c r="D29" s="9"/>
      <c r="E29" s="9">
        <v>45458855726</v>
      </c>
      <c r="F29" s="9"/>
      <c r="G29" s="9">
        <v>43183785511.349998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0</v>
      </c>
      <c r="P29" s="9"/>
      <c r="Q29" s="9">
        <v>1795135</v>
      </c>
      <c r="R29" s="9"/>
      <c r="S29" s="9">
        <v>18850</v>
      </c>
      <c r="T29" s="9"/>
      <c r="U29" s="9">
        <v>45458855726</v>
      </c>
      <c r="V29" s="9"/>
      <c r="W29" s="9">
        <v>33636956896.237499</v>
      </c>
      <c r="X29" s="8"/>
      <c r="Y29" s="10">
        <f t="shared" si="0"/>
        <v>1.5912165205883448E-2</v>
      </c>
      <c r="AA29" s="55"/>
    </row>
    <row r="30" spans="1:27" s="11" customFormat="1" ht="22.5" x14ac:dyDescent="0.55000000000000004">
      <c r="A30" s="43" t="s">
        <v>35</v>
      </c>
      <c r="B30" s="8"/>
      <c r="C30" s="9">
        <v>8554343</v>
      </c>
      <c r="D30" s="9"/>
      <c r="E30" s="9">
        <v>51364889994</v>
      </c>
      <c r="F30" s="9"/>
      <c r="G30" s="9">
        <v>36700867148.891403</v>
      </c>
      <c r="H30" s="9"/>
      <c r="I30" s="9">
        <v>0</v>
      </c>
      <c r="J30" s="9"/>
      <c r="K30" s="9">
        <v>0</v>
      </c>
      <c r="L30" s="9"/>
      <c r="M30" s="9">
        <v>0</v>
      </c>
      <c r="N30" s="9"/>
      <c r="O30" s="9">
        <v>0</v>
      </c>
      <c r="P30" s="9"/>
      <c r="Q30" s="9">
        <v>8554343</v>
      </c>
      <c r="R30" s="9"/>
      <c r="S30" s="9">
        <v>3781</v>
      </c>
      <c r="T30" s="9"/>
      <c r="U30" s="9">
        <v>51364889994</v>
      </c>
      <c r="V30" s="9"/>
      <c r="W30" s="9">
        <v>32151524256.246201</v>
      </c>
      <c r="X30" s="8"/>
      <c r="Y30" s="10">
        <f t="shared" si="0"/>
        <v>1.5209472342118563E-2</v>
      </c>
      <c r="AA30" s="55"/>
    </row>
    <row r="31" spans="1:27" s="11" customFormat="1" ht="22.5" x14ac:dyDescent="0.55000000000000004">
      <c r="A31" s="43" t="s">
        <v>24</v>
      </c>
      <c r="B31" s="8"/>
      <c r="C31" s="9">
        <v>14604036</v>
      </c>
      <c r="D31" s="9"/>
      <c r="E31" s="9">
        <v>60510520657</v>
      </c>
      <c r="F31" s="9"/>
      <c r="G31" s="9">
        <v>55673239515.542999</v>
      </c>
      <c r="H31" s="9"/>
      <c r="I31" s="9">
        <v>0</v>
      </c>
      <c r="J31" s="9"/>
      <c r="K31" s="9">
        <v>0</v>
      </c>
      <c r="L31" s="9"/>
      <c r="M31" s="9">
        <v>0</v>
      </c>
      <c r="N31" s="9"/>
      <c r="O31" s="9">
        <v>0</v>
      </c>
      <c r="P31" s="9"/>
      <c r="Q31" s="9">
        <v>14604036</v>
      </c>
      <c r="R31" s="9"/>
      <c r="S31" s="9">
        <v>3730</v>
      </c>
      <c r="T31" s="9"/>
      <c r="U31" s="9">
        <v>60510520657</v>
      </c>
      <c r="V31" s="9"/>
      <c r="W31" s="9">
        <v>54148939607.033997</v>
      </c>
      <c r="X31" s="8"/>
      <c r="Y31" s="10">
        <f t="shared" si="0"/>
        <v>2.5615482262811615E-2</v>
      </c>
      <c r="AA31" s="55"/>
    </row>
    <row r="32" spans="1:27" s="11" customFormat="1" ht="22.5" x14ac:dyDescent="0.55000000000000004">
      <c r="A32" s="43" t="s">
        <v>34</v>
      </c>
      <c r="B32" s="8"/>
      <c r="C32" s="9">
        <v>7400000</v>
      </c>
      <c r="D32" s="9"/>
      <c r="E32" s="9">
        <v>36445830617</v>
      </c>
      <c r="F32" s="9"/>
      <c r="G32" s="9">
        <v>41929029000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0</v>
      </c>
      <c r="P32" s="9"/>
      <c r="Q32" s="9">
        <v>7400000</v>
      </c>
      <c r="R32" s="9"/>
      <c r="S32" s="9">
        <v>5690</v>
      </c>
      <c r="T32" s="9"/>
      <c r="U32" s="9">
        <v>36445830617</v>
      </c>
      <c r="V32" s="9"/>
      <c r="W32" s="9">
        <v>41855469300</v>
      </c>
      <c r="X32" s="8"/>
      <c r="Y32" s="10">
        <f t="shared" si="0"/>
        <v>1.9799982035410588E-2</v>
      </c>
      <c r="AA32" s="55"/>
    </row>
    <row r="33" spans="1:27" s="11" customFormat="1" ht="22.5" x14ac:dyDescent="0.55000000000000004">
      <c r="A33" s="43" t="s">
        <v>77</v>
      </c>
      <c r="B33" s="8"/>
      <c r="C33" s="9">
        <v>15714229</v>
      </c>
      <c r="D33" s="9"/>
      <c r="E33" s="9">
        <v>45593190148</v>
      </c>
      <c r="F33" s="9"/>
      <c r="G33" s="9">
        <v>32131840247.134701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0</v>
      </c>
      <c r="P33" s="9"/>
      <c r="Q33" s="9">
        <v>15714229</v>
      </c>
      <c r="R33" s="9"/>
      <c r="S33" s="9">
        <v>1947</v>
      </c>
      <c r="T33" s="9"/>
      <c r="U33" s="9">
        <v>45593190148</v>
      </c>
      <c r="V33" s="9"/>
      <c r="W33" s="9">
        <v>30413560020.015099</v>
      </c>
      <c r="X33" s="8"/>
      <c r="Y33" s="10">
        <f t="shared" si="0"/>
        <v>1.4387317884623042E-2</v>
      </c>
      <c r="AA33" s="55"/>
    </row>
    <row r="34" spans="1:27" s="11" customFormat="1" ht="22.5" x14ac:dyDescent="0.55000000000000004">
      <c r="A34" s="43" t="s">
        <v>26</v>
      </c>
      <c r="B34" s="8"/>
      <c r="C34" s="9">
        <v>43238497</v>
      </c>
      <c r="D34" s="9"/>
      <c r="E34" s="9">
        <v>130639634362</v>
      </c>
      <c r="F34" s="9"/>
      <c r="G34" s="9">
        <v>208029143243.39401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0</v>
      </c>
      <c r="P34" s="9"/>
      <c r="Q34" s="9">
        <v>43238497</v>
      </c>
      <c r="R34" s="9"/>
      <c r="S34" s="9">
        <v>4698</v>
      </c>
      <c r="T34" s="9"/>
      <c r="U34" s="9">
        <v>130639634362</v>
      </c>
      <c r="V34" s="9"/>
      <c r="W34" s="9">
        <v>201925808875.509</v>
      </c>
      <c r="X34" s="8"/>
      <c r="Y34" s="10">
        <f t="shared" si="0"/>
        <v>9.5522220992534199E-2</v>
      </c>
      <c r="AA34" s="55"/>
    </row>
    <row r="35" spans="1:27" s="11" customFormat="1" ht="22.5" x14ac:dyDescent="0.55000000000000004">
      <c r="A35" s="43" t="s">
        <v>97</v>
      </c>
      <c r="B35" s="8"/>
      <c r="C35" s="9">
        <v>5353304</v>
      </c>
      <c r="D35" s="9"/>
      <c r="E35" s="9">
        <v>42996964933</v>
      </c>
      <c r="F35" s="9"/>
      <c r="G35" s="9">
        <v>34802295041.447998</v>
      </c>
      <c r="H35" s="9"/>
      <c r="I35" s="9">
        <v>0</v>
      </c>
      <c r="J35" s="9"/>
      <c r="K35" s="9">
        <v>0</v>
      </c>
      <c r="L35" s="9"/>
      <c r="M35" s="9">
        <v>0</v>
      </c>
      <c r="N35" s="9"/>
      <c r="O35" s="9">
        <v>0</v>
      </c>
      <c r="P35" s="9"/>
      <c r="Q35" s="9">
        <v>5353304</v>
      </c>
      <c r="R35" s="9"/>
      <c r="S35" s="9">
        <v>6190</v>
      </c>
      <c r="T35" s="9"/>
      <c r="U35" s="9">
        <v>42996964933</v>
      </c>
      <c r="V35" s="9"/>
      <c r="W35" s="9">
        <v>32939786897.028</v>
      </c>
      <c r="X35" s="8"/>
      <c r="Y35" s="10">
        <f t="shared" si="0"/>
        <v>1.5582364735578476E-2</v>
      </c>
      <c r="AA35" s="55"/>
    </row>
    <row r="36" spans="1:27" s="11" customFormat="1" ht="22.5" x14ac:dyDescent="0.55000000000000004">
      <c r="A36" s="43" t="s">
        <v>28</v>
      </c>
      <c r="B36" s="8"/>
      <c r="C36" s="9">
        <v>19848641</v>
      </c>
      <c r="D36" s="9"/>
      <c r="E36" s="9">
        <v>51795311782</v>
      </c>
      <c r="F36" s="9"/>
      <c r="G36" s="9">
        <v>30759914332.652</v>
      </c>
      <c r="H36" s="9"/>
      <c r="I36" s="9">
        <v>0</v>
      </c>
      <c r="J36" s="9"/>
      <c r="K36" s="9">
        <v>0</v>
      </c>
      <c r="L36" s="9"/>
      <c r="M36" s="9">
        <v>0</v>
      </c>
      <c r="N36" s="9"/>
      <c r="O36" s="9">
        <v>0</v>
      </c>
      <c r="P36" s="9"/>
      <c r="Q36" s="9">
        <v>19848641</v>
      </c>
      <c r="R36" s="9"/>
      <c r="S36" s="9">
        <v>1514</v>
      </c>
      <c r="T36" s="9"/>
      <c r="U36" s="9">
        <v>51795311782</v>
      </c>
      <c r="V36" s="9"/>
      <c r="W36" s="9">
        <v>29872039961.279701</v>
      </c>
      <c r="X36" s="8"/>
      <c r="Y36" s="10">
        <f t="shared" si="0"/>
        <v>1.4131148556836403E-2</v>
      </c>
      <c r="AA36" s="55"/>
    </row>
    <row r="37" spans="1:27" s="11" customFormat="1" ht="22.5" x14ac:dyDescent="0.55000000000000004">
      <c r="A37" s="43" t="s">
        <v>29</v>
      </c>
      <c r="B37" s="8"/>
      <c r="C37" s="9">
        <v>4538519</v>
      </c>
      <c r="D37" s="9"/>
      <c r="E37" s="9">
        <v>33933520612</v>
      </c>
      <c r="F37" s="9"/>
      <c r="G37" s="9">
        <v>27430010056.655998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0</v>
      </c>
      <c r="P37" s="9"/>
      <c r="Q37" s="9">
        <v>4538519</v>
      </c>
      <c r="R37" s="9"/>
      <c r="S37" s="9">
        <v>5640</v>
      </c>
      <c r="T37" s="9"/>
      <c r="U37" s="9">
        <v>33933520612</v>
      </c>
      <c r="V37" s="9"/>
      <c r="W37" s="9">
        <v>25444943539.397999</v>
      </c>
      <c r="X37" s="8"/>
      <c r="Y37" s="10">
        <f t="shared" si="0"/>
        <v>1.2036883910225733E-2</v>
      </c>
      <c r="AA37" s="55"/>
    </row>
    <row r="38" spans="1:27" s="11" customFormat="1" ht="22.5" x14ac:dyDescent="0.55000000000000004">
      <c r="A38" s="43" t="s">
        <v>30</v>
      </c>
      <c r="B38" s="8"/>
      <c r="C38" s="9">
        <v>18404889</v>
      </c>
      <c r="D38" s="9"/>
      <c r="E38" s="9">
        <v>100882261636</v>
      </c>
      <c r="F38" s="9"/>
      <c r="G38" s="9">
        <v>126238121382.105</v>
      </c>
      <c r="H38" s="9"/>
      <c r="I38" s="9">
        <v>0</v>
      </c>
      <c r="J38" s="9"/>
      <c r="K38" s="9">
        <v>0</v>
      </c>
      <c r="L38" s="9"/>
      <c r="M38" s="9">
        <v>0</v>
      </c>
      <c r="N38" s="9"/>
      <c r="O38" s="9">
        <v>0</v>
      </c>
      <c r="P38" s="9"/>
      <c r="Q38" s="9">
        <v>18404889</v>
      </c>
      <c r="R38" s="9"/>
      <c r="S38" s="9">
        <v>6860</v>
      </c>
      <c r="T38" s="9"/>
      <c r="U38" s="9">
        <v>100882261636</v>
      </c>
      <c r="V38" s="9"/>
      <c r="W38" s="9">
        <v>125506306185.687</v>
      </c>
      <c r="X38" s="8"/>
      <c r="Y38" s="10">
        <f t="shared" si="0"/>
        <v>5.9371514628014065E-2</v>
      </c>
      <c r="AA38" s="55"/>
    </row>
    <row r="39" spans="1:27" s="11" customFormat="1" ht="22.5" x14ac:dyDescent="0.55000000000000004">
      <c r="A39" s="43" t="s">
        <v>31</v>
      </c>
      <c r="B39" s="8"/>
      <c r="C39" s="9">
        <v>3545504</v>
      </c>
      <c r="D39" s="9"/>
      <c r="E39" s="9">
        <v>45667805170</v>
      </c>
      <c r="F39" s="9"/>
      <c r="G39" s="9">
        <v>52760391520.463997</v>
      </c>
      <c r="H39" s="9"/>
      <c r="I39" s="9">
        <v>0</v>
      </c>
      <c r="J39" s="9"/>
      <c r="K39" s="9">
        <v>0</v>
      </c>
      <c r="L39" s="9"/>
      <c r="M39" s="9">
        <v>0</v>
      </c>
      <c r="N39" s="9"/>
      <c r="O39" s="9">
        <v>0</v>
      </c>
      <c r="P39" s="9"/>
      <c r="Q39" s="9">
        <v>3545504</v>
      </c>
      <c r="R39" s="9"/>
      <c r="S39" s="9">
        <v>14150</v>
      </c>
      <c r="T39" s="9"/>
      <c r="U39" s="9">
        <v>45667805170</v>
      </c>
      <c r="V39" s="9"/>
      <c r="W39" s="9">
        <v>49870376754.480003</v>
      </c>
      <c r="X39" s="8"/>
      <c r="Y39" s="10">
        <f t="shared" si="0"/>
        <v>2.3591482316454686E-2</v>
      </c>
      <c r="AA39" s="55"/>
    </row>
    <row r="40" spans="1:27" s="11" customFormat="1" ht="22.5" x14ac:dyDescent="0.55000000000000004">
      <c r="A40" s="43" t="s">
        <v>32</v>
      </c>
      <c r="B40" s="8"/>
      <c r="C40" s="9">
        <v>13759330</v>
      </c>
      <c r="D40" s="9"/>
      <c r="E40" s="9">
        <v>55751042954</v>
      </c>
      <c r="F40" s="9"/>
      <c r="G40" s="9">
        <v>64119941792.711998</v>
      </c>
      <c r="H40" s="9"/>
      <c r="I40" s="9">
        <v>0</v>
      </c>
      <c r="J40" s="9"/>
      <c r="K40" s="9">
        <v>0</v>
      </c>
      <c r="L40" s="9"/>
      <c r="M40" s="9">
        <v>0</v>
      </c>
      <c r="N40" s="9"/>
      <c r="O40" s="9">
        <v>0</v>
      </c>
      <c r="P40" s="9"/>
      <c r="Q40" s="9">
        <v>13759330</v>
      </c>
      <c r="R40" s="9"/>
      <c r="S40" s="9">
        <v>4052</v>
      </c>
      <c r="T40" s="9"/>
      <c r="U40" s="9">
        <v>55751042954</v>
      </c>
      <c r="V40" s="9"/>
      <c r="W40" s="9">
        <v>55421075969.297997</v>
      </c>
      <c r="X40" s="8"/>
      <c r="Y40" s="10">
        <f t="shared" si="0"/>
        <v>2.6217274036758342E-2</v>
      </c>
      <c r="AA40" s="55"/>
    </row>
    <row r="41" spans="1:27" s="11" customFormat="1" ht="22.5" x14ac:dyDescent="0.55000000000000004">
      <c r="A41" s="43" t="s">
        <v>104</v>
      </c>
      <c r="B41" s="8"/>
      <c r="C41" s="9">
        <v>8506949</v>
      </c>
      <c r="D41" s="9"/>
      <c r="E41" s="9">
        <v>42315365591</v>
      </c>
      <c r="F41" s="9"/>
      <c r="G41" s="9">
        <v>59701708534</v>
      </c>
      <c r="H41" s="9"/>
      <c r="I41" s="9">
        <v>0</v>
      </c>
      <c r="J41" s="9"/>
      <c r="K41" s="9">
        <v>0</v>
      </c>
      <c r="L41" s="9"/>
      <c r="M41" s="9">
        <v>0</v>
      </c>
      <c r="N41" s="9"/>
      <c r="O41" s="9">
        <v>0</v>
      </c>
      <c r="P41" s="9"/>
      <c r="Q41" s="9">
        <v>8506949</v>
      </c>
      <c r="R41" s="9"/>
      <c r="S41" s="9">
        <v>7440</v>
      </c>
      <c r="T41" s="9"/>
      <c r="U41" s="9">
        <v>42315365591</v>
      </c>
      <c r="V41" s="9"/>
      <c r="W41" s="9">
        <v>62915114944</v>
      </c>
      <c r="X41" s="8"/>
      <c r="Y41" s="10">
        <f t="shared" si="0"/>
        <v>2.9762374343918593E-2</v>
      </c>
      <c r="AA41" s="55"/>
    </row>
    <row r="42" spans="1:27" s="11" customFormat="1" ht="23.25" thickBot="1" x14ac:dyDescent="0.5">
      <c r="C42" s="15"/>
      <c r="D42" s="15"/>
      <c r="E42" s="14">
        <f>SUM(E9:E41)</f>
        <v>1950694250434</v>
      </c>
      <c r="F42" s="9"/>
      <c r="G42" s="14">
        <f>SUM(G9:G41)</f>
        <v>2125807879125.5732</v>
      </c>
      <c r="H42" s="9"/>
      <c r="I42" s="9"/>
      <c r="J42" s="9"/>
      <c r="K42" s="14">
        <f>SUM(K9:K41)</f>
        <v>0</v>
      </c>
      <c r="L42" s="9"/>
      <c r="M42" s="9">
        <v>0</v>
      </c>
      <c r="N42" s="9"/>
      <c r="O42" s="14">
        <f>SUM(O9:O41)</f>
        <v>0</v>
      </c>
      <c r="P42" s="9"/>
      <c r="Q42" s="9"/>
      <c r="R42" s="9"/>
      <c r="S42" s="9"/>
      <c r="T42" s="9"/>
      <c r="U42" s="14">
        <f>SUM(U9:U41)</f>
        <v>1950694250434</v>
      </c>
      <c r="V42" s="9"/>
      <c r="W42" s="14">
        <f>SUM(W9:W41)</f>
        <v>2040828936369.2158</v>
      </c>
      <c r="X42" s="9"/>
      <c r="Y42" s="16">
        <f>SUM(Y9:Y41)</f>
        <v>0.96542642940707812</v>
      </c>
      <c r="AA42" s="55"/>
    </row>
    <row r="43" spans="1:27" s="11" customFormat="1" ht="19.5" thickTop="1" x14ac:dyDescent="0.45">
      <c r="C43" s="15"/>
      <c r="D43" s="15"/>
      <c r="E43" s="15"/>
      <c r="F43" s="15"/>
      <c r="G43" s="28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AA43" s="48"/>
    </row>
    <row r="44" spans="1:27" s="11" customFormat="1" x14ac:dyDescent="0.45"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AA44" s="48"/>
    </row>
    <row r="45" spans="1:27" s="11" customFormat="1" ht="22.5" x14ac:dyDescent="0.4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9"/>
      <c r="V45" s="15"/>
      <c r="W45" s="15"/>
      <c r="AA45" s="48"/>
    </row>
    <row r="46" spans="1:27" s="11" customFormat="1" x14ac:dyDescent="0.45"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47"/>
      <c r="N46" s="15"/>
      <c r="O46" s="15"/>
      <c r="P46" s="15"/>
      <c r="Q46" s="15"/>
      <c r="R46" s="15"/>
      <c r="S46" s="15"/>
      <c r="T46" s="15"/>
      <c r="U46" s="15"/>
      <c r="V46" s="15"/>
      <c r="W46" s="15"/>
      <c r="AA46" s="48"/>
    </row>
    <row r="47" spans="1:27" s="11" customFormat="1" x14ac:dyDescent="0.45"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AA47" s="48"/>
    </row>
    <row r="48" spans="1:27" s="11" customFormat="1" x14ac:dyDescent="0.45"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AA48" s="48"/>
    </row>
    <row r="49" spans="3:27" s="11" customFormat="1" x14ac:dyDescent="0.45"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AA49" s="48"/>
    </row>
    <row r="50" spans="3:27" s="11" customFormat="1" x14ac:dyDescent="0.45"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AA50" s="48"/>
    </row>
    <row r="51" spans="3:27" s="11" customFormat="1" x14ac:dyDescent="0.4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AA51" s="48"/>
    </row>
    <row r="52" spans="3:27" s="11" customFormat="1" x14ac:dyDescent="0.4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AA52" s="48"/>
    </row>
    <row r="53" spans="3:27" s="11" customFormat="1" x14ac:dyDescent="0.45"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AA53" s="48"/>
    </row>
    <row r="54" spans="3:27" s="11" customFormat="1" x14ac:dyDescent="0.4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spans="3:27" s="11" customFormat="1" x14ac:dyDescent="0.45"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</row>
    <row r="56" spans="3:27" s="11" customFormat="1" x14ac:dyDescent="0.45"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</row>
    <row r="57" spans="3:27" s="11" customFormat="1" x14ac:dyDescent="0.45"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</row>
    <row r="58" spans="3:27" s="11" customFormat="1" x14ac:dyDescent="0.45"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</row>
    <row r="59" spans="3:27" s="11" customFormat="1" x14ac:dyDescent="0.45"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</row>
    <row r="60" spans="3:27" s="11" customFormat="1" x14ac:dyDescent="0.45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</row>
    <row r="61" spans="3:27" s="11" customFormat="1" x14ac:dyDescent="0.45"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</row>
    <row r="62" spans="3:27" s="11" customFormat="1" x14ac:dyDescent="0.4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spans="3:27" s="11" customFormat="1" x14ac:dyDescent="0.4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spans="3:27" s="11" customFormat="1" x14ac:dyDescent="0.4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3:23" s="11" customFormat="1" x14ac:dyDescent="0.4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3:23" s="11" customFormat="1" x14ac:dyDescent="0.45"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3:23" s="11" customFormat="1" x14ac:dyDescent="0.45"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3:23" s="11" customFormat="1" x14ac:dyDescent="0.4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3:23" s="11" customFormat="1" x14ac:dyDescent="0.45"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3:23" s="11" customFormat="1" x14ac:dyDescent="0.45"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3:23" s="11" customFormat="1" x14ac:dyDescent="0.45"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3:23" s="11" customFormat="1" x14ac:dyDescent="0.45"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3:23" s="11" customFormat="1" x14ac:dyDescent="0.45"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3:23" s="11" customFormat="1" x14ac:dyDescent="0.45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3:23" s="11" customFormat="1" x14ac:dyDescent="0.45"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3:23" s="11" customFormat="1" x14ac:dyDescent="0.45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3:23" x14ac:dyDescent="0.45"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3:23" x14ac:dyDescent="0.45"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3:23" x14ac:dyDescent="0.45"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3:23" x14ac:dyDescent="0.45"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3:23" x14ac:dyDescent="0.45"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3:23" x14ac:dyDescent="0.45"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3:23" x14ac:dyDescent="0.45"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3:23" x14ac:dyDescent="0.45"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3:23" x14ac:dyDescent="0.45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3:23" x14ac:dyDescent="0.45"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</sheetData>
  <mergeCells count="17">
    <mergeCell ref="A2:Y2"/>
    <mergeCell ref="A3:Y3"/>
    <mergeCell ref="A4:Y4"/>
    <mergeCell ref="I6:O6"/>
    <mergeCell ref="A6:A8"/>
    <mergeCell ref="C7:C8"/>
    <mergeCell ref="E7:E8"/>
    <mergeCell ref="G7:G8"/>
    <mergeCell ref="C6:G6"/>
    <mergeCell ref="Y7:Y8"/>
    <mergeCell ref="Q7:Q8"/>
    <mergeCell ref="S7:S8"/>
    <mergeCell ref="U7:U8"/>
    <mergeCell ref="W7:W8"/>
    <mergeCell ref="I7:K7"/>
    <mergeCell ref="M7:O7"/>
    <mergeCell ref="Q6:Y6"/>
  </mergeCells>
  <pageMargins left="0.7" right="0.7" top="0.75" bottom="0.75" header="0.3" footer="0.3"/>
  <pageSetup scale="3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"/>
  <sheetViews>
    <sheetView rightToLeft="1" view="pageBreakPreview" topLeftCell="A2" zoomScale="41" zoomScaleNormal="100" zoomScaleSheetLayoutView="41" workbookViewId="0">
      <selection activeCell="G17" sqref="G17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5.5703125" style="1" customWidth="1"/>
    <col min="4" max="4" width="1" style="1" customWidth="1"/>
    <col min="5" max="5" width="21.28515625" style="1" customWidth="1"/>
    <col min="6" max="6" width="1" style="1" customWidth="1"/>
    <col min="7" max="7" width="9.140625" style="1" customWidth="1"/>
    <col min="8" max="16384" width="9.140625" style="1"/>
  </cols>
  <sheetData>
    <row r="1" spans="1:5" s="7" customFormat="1" ht="18" x14ac:dyDescent="0.45"/>
    <row r="2" spans="1:5" s="7" customFormat="1" ht="19.5" x14ac:dyDescent="0.45">
      <c r="A2" s="68" t="s">
        <v>0</v>
      </c>
      <c r="B2" s="68" t="s">
        <v>0</v>
      </c>
      <c r="C2" s="68" t="s">
        <v>0</v>
      </c>
      <c r="D2" s="68" t="s">
        <v>0</v>
      </c>
      <c r="E2" s="68"/>
    </row>
    <row r="3" spans="1:5" s="7" customFormat="1" ht="19.5" x14ac:dyDescent="0.45">
      <c r="A3" s="68" t="s">
        <v>55</v>
      </c>
      <c r="B3" s="68" t="s">
        <v>55</v>
      </c>
      <c r="C3" s="68" t="s">
        <v>55</v>
      </c>
      <c r="D3" s="68" t="s">
        <v>55</v>
      </c>
      <c r="E3" s="68"/>
    </row>
    <row r="4" spans="1:5" s="7" customFormat="1" ht="19.5" x14ac:dyDescent="0.45">
      <c r="A4" s="68" t="str">
        <f>'درآمد سپرده بانکی'!A4:K4</f>
        <v>برای ماه منتهی به 1403/03/31</v>
      </c>
      <c r="B4" s="68" t="s">
        <v>2</v>
      </c>
      <c r="C4" s="68" t="s">
        <v>2</v>
      </c>
      <c r="D4" s="68" t="s">
        <v>2</v>
      </c>
      <c r="E4" s="68"/>
    </row>
    <row r="6" spans="1:5" s="5" customFormat="1" ht="24" x14ac:dyDescent="0.55000000000000004">
      <c r="A6" s="26" t="s">
        <v>89</v>
      </c>
      <c r="C6" s="26" t="s">
        <v>57</v>
      </c>
      <c r="E6" s="26" t="s">
        <v>123</v>
      </c>
    </row>
    <row r="7" spans="1:5" x14ac:dyDescent="0.45">
      <c r="A7" s="1" t="s">
        <v>89</v>
      </c>
      <c r="C7" s="28">
        <v>6</v>
      </c>
      <c r="D7" s="28"/>
      <c r="E7" s="28">
        <v>487359002</v>
      </c>
    </row>
    <row r="8" spans="1:5" x14ac:dyDescent="0.45">
      <c r="A8" s="1" t="s">
        <v>90</v>
      </c>
      <c r="C8" s="28">
        <v>0</v>
      </c>
      <c r="D8" s="28"/>
      <c r="E8" s="28">
        <v>17449</v>
      </c>
    </row>
    <row r="9" spans="1:5" x14ac:dyDescent="0.45">
      <c r="A9" s="1" t="s">
        <v>91</v>
      </c>
      <c r="C9" s="28">
        <v>0</v>
      </c>
      <c r="D9" s="28"/>
      <c r="E9" s="28">
        <v>37350025</v>
      </c>
    </row>
    <row r="10" spans="1:5" ht="19.5" thickBot="1" x14ac:dyDescent="0.5">
      <c r="A10" s="1" t="s">
        <v>64</v>
      </c>
      <c r="C10" s="29">
        <f>SUM(C7:C9)</f>
        <v>6</v>
      </c>
      <c r="D10" s="28"/>
      <c r="E10" s="29">
        <f>SUM(E7:E9)</f>
        <v>524726476</v>
      </c>
    </row>
    <row r="11" spans="1:5" ht="19.5" thickTop="1" x14ac:dyDescent="0.45"/>
  </sheetData>
  <mergeCells count="3"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S21"/>
  <sheetViews>
    <sheetView rightToLeft="1" view="pageBreakPreview" zoomScale="35" zoomScaleNormal="100" zoomScaleSheetLayoutView="35" workbookViewId="0">
      <selection activeCell="J43" sqref="J43"/>
    </sheetView>
  </sheetViews>
  <sheetFormatPr defaultRowHeight="18.75" x14ac:dyDescent="0.45"/>
  <cols>
    <col min="1" max="1" width="20.85546875" style="1" bestFit="1" customWidth="1"/>
    <col min="2" max="2" width="1" style="1" customWidth="1"/>
    <col min="3" max="3" width="19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0" width="20.5703125" style="1" bestFit="1" customWidth="1"/>
    <col min="11" max="11" width="9.140625" style="1"/>
    <col min="12" max="12" width="16.42578125" style="1" bestFit="1" customWidth="1"/>
    <col min="13" max="13" width="18.140625" style="1" bestFit="1" customWidth="1"/>
    <col min="14" max="14" width="9.140625" style="1"/>
    <col min="15" max="15" width="17.5703125" style="1" bestFit="1" customWidth="1"/>
    <col min="16" max="18" width="9.140625" style="1"/>
    <col min="19" max="19" width="16.28515625" style="1" bestFit="1" customWidth="1"/>
    <col min="20" max="16384" width="9.140625" style="1"/>
  </cols>
  <sheetData>
    <row r="2" spans="1:19" ht="30" x14ac:dyDescent="0.45">
      <c r="A2" s="58" t="s">
        <v>0</v>
      </c>
      <c r="B2" s="58" t="s">
        <v>0</v>
      </c>
      <c r="C2" s="58" t="s">
        <v>0</v>
      </c>
      <c r="D2" s="58" t="s">
        <v>0</v>
      </c>
      <c r="E2" s="58" t="s">
        <v>0</v>
      </c>
      <c r="F2" s="58"/>
      <c r="G2" s="58"/>
    </row>
    <row r="3" spans="1:19" ht="30" x14ac:dyDescent="0.45">
      <c r="A3" s="58" t="s">
        <v>55</v>
      </c>
      <c r="B3" s="58" t="s">
        <v>55</v>
      </c>
      <c r="C3" s="58" t="s">
        <v>55</v>
      </c>
      <c r="D3" s="58" t="s">
        <v>55</v>
      </c>
      <c r="E3" s="58" t="s">
        <v>55</v>
      </c>
      <c r="F3" s="58"/>
      <c r="G3" s="58"/>
    </row>
    <row r="4" spans="1:19" ht="30" x14ac:dyDescent="0.45">
      <c r="A4" s="58" t="str">
        <f>'سایر درآمدها'!A4:E4</f>
        <v>برای ماه منتهی به 1403/03/31</v>
      </c>
      <c r="B4" s="58" t="s">
        <v>2</v>
      </c>
      <c r="C4" s="58" t="s">
        <v>2</v>
      </c>
      <c r="D4" s="58" t="s">
        <v>2</v>
      </c>
      <c r="E4" s="58" t="s">
        <v>2</v>
      </c>
      <c r="F4" s="58"/>
      <c r="G4" s="58"/>
    </row>
    <row r="5" spans="1:19" x14ac:dyDescent="0.45">
      <c r="S5" s="28"/>
    </row>
    <row r="6" spans="1:19" s="5" customFormat="1" ht="24" x14ac:dyDescent="0.55000000000000004">
      <c r="A6" s="26" t="s">
        <v>59</v>
      </c>
      <c r="C6" s="26" t="s">
        <v>42</v>
      </c>
      <c r="E6" s="26" t="s">
        <v>82</v>
      </c>
      <c r="G6" s="26" t="s">
        <v>13</v>
      </c>
      <c r="J6" s="53"/>
      <c r="S6" s="28"/>
    </row>
    <row r="7" spans="1:19" x14ac:dyDescent="0.45">
      <c r="A7" s="1" t="s">
        <v>92</v>
      </c>
      <c r="C7" s="28">
        <f>'سرمایه‌گذاری در سهام'!I53</f>
        <v>-52280567824</v>
      </c>
      <c r="D7" s="17"/>
      <c r="E7" s="37">
        <f>C7/$C$11</f>
        <v>1.0004084261389983</v>
      </c>
      <c r="F7" s="17"/>
      <c r="G7" s="37">
        <f>C7/2113914508869</f>
        <v>-2.4731637729271977E-2</v>
      </c>
      <c r="J7" s="13"/>
      <c r="K7" s="22"/>
      <c r="L7" s="28"/>
      <c r="M7" s="23"/>
      <c r="S7" s="28"/>
    </row>
    <row r="8" spans="1:19" x14ac:dyDescent="0.45">
      <c r="A8" s="1" t="s">
        <v>93</v>
      </c>
      <c r="C8" s="28">
        <v>0</v>
      </c>
      <c r="D8" s="17"/>
      <c r="E8" s="37">
        <f t="shared" ref="E8:E10" si="0">C8/$C$11</f>
        <v>0</v>
      </c>
      <c r="F8" s="17"/>
      <c r="G8" s="37">
        <f t="shared" ref="G8:G10" si="1">C8/2113914508869</f>
        <v>0</v>
      </c>
      <c r="J8" s="28"/>
      <c r="K8" s="22"/>
      <c r="L8" s="28"/>
      <c r="M8" s="23"/>
      <c r="S8" s="28"/>
    </row>
    <row r="9" spans="1:19" x14ac:dyDescent="0.45">
      <c r="A9" s="1" t="s">
        <v>94</v>
      </c>
      <c r="C9" s="28">
        <f>'درآمد سپرده بانکی'!E13</f>
        <v>21344027</v>
      </c>
      <c r="D9" s="17"/>
      <c r="E9" s="37">
        <f t="shared" si="0"/>
        <v>-4.0842602418591286E-4</v>
      </c>
      <c r="F9" s="17"/>
      <c r="G9" s="37">
        <f t="shared" si="1"/>
        <v>1.0096920623067022E-5</v>
      </c>
      <c r="J9" s="28"/>
      <c r="K9" s="22"/>
      <c r="L9" s="28"/>
      <c r="M9" s="23"/>
      <c r="S9" s="28"/>
    </row>
    <row r="10" spans="1:19" x14ac:dyDescent="0.45">
      <c r="A10" s="1" t="s">
        <v>89</v>
      </c>
      <c r="C10" s="28">
        <f>'سایر درآمدها'!C10</f>
        <v>6</v>
      </c>
      <c r="D10" s="17"/>
      <c r="E10" s="37">
        <f t="shared" si="0"/>
        <v>-1.1481226785908194E-10</v>
      </c>
      <c r="F10" s="17"/>
      <c r="G10" s="37">
        <f t="shared" si="1"/>
        <v>2.838336164885948E-12</v>
      </c>
      <c r="J10" s="28"/>
      <c r="K10" s="22"/>
      <c r="L10" s="28"/>
      <c r="M10" s="23"/>
      <c r="S10" s="28"/>
    </row>
    <row r="11" spans="1:19" ht="19.5" thickBot="1" x14ac:dyDescent="0.5">
      <c r="C11" s="29">
        <f>SUM(C7:C10)</f>
        <v>-52259223791</v>
      </c>
      <c r="E11" s="24">
        <f>SUM(E7:E10)</f>
        <v>1.0000000000000002</v>
      </c>
      <c r="G11" s="24">
        <f>SUM(G7:G10)</f>
        <v>-2.4721540805810571E-2</v>
      </c>
      <c r="J11" s="28"/>
      <c r="L11" s="28"/>
      <c r="O11" s="28"/>
      <c r="S11" s="28"/>
    </row>
    <row r="12" spans="1:19" ht="19.5" thickTop="1" x14ac:dyDescent="0.45">
      <c r="J12" s="28"/>
      <c r="L12" s="28"/>
      <c r="O12" s="28"/>
      <c r="S12" s="28"/>
    </row>
    <row r="13" spans="1:19" x14ac:dyDescent="0.45">
      <c r="J13" s="28"/>
      <c r="O13" s="28"/>
      <c r="S13" s="28"/>
    </row>
    <row r="14" spans="1:19" x14ac:dyDescent="0.45">
      <c r="M14" s="37"/>
      <c r="O14" s="28"/>
      <c r="S14" s="28"/>
    </row>
    <row r="15" spans="1:19" x14ac:dyDescent="0.45">
      <c r="S15" s="28"/>
    </row>
    <row r="16" spans="1:19" x14ac:dyDescent="0.45">
      <c r="S16" s="28"/>
    </row>
    <row r="17" spans="19:19" x14ac:dyDescent="0.45">
      <c r="S17" s="28"/>
    </row>
    <row r="18" spans="19:19" x14ac:dyDescent="0.45">
      <c r="S18" s="28"/>
    </row>
    <row r="19" spans="19:19" x14ac:dyDescent="0.45">
      <c r="S19" s="28"/>
    </row>
    <row r="20" spans="19:19" x14ac:dyDescent="0.45">
      <c r="S20" s="28"/>
    </row>
    <row r="21" spans="19:19" x14ac:dyDescent="0.45">
      <c r="S21" s="28"/>
    </row>
  </sheetData>
  <mergeCells count="3">
    <mergeCell ref="A2:G2"/>
    <mergeCell ref="A3:G3"/>
    <mergeCell ref="A4:G4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O20"/>
  <sheetViews>
    <sheetView rightToLeft="1" view="pageBreakPreview" zoomScale="115" zoomScaleNormal="100" zoomScaleSheetLayoutView="115" workbookViewId="0">
      <selection activeCell="A13" sqref="A13"/>
    </sheetView>
  </sheetViews>
  <sheetFormatPr defaultRowHeight="18.75" x14ac:dyDescent="0.45"/>
  <cols>
    <col min="1" max="1" width="76.28515625" style="1" customWidth="1"/>
    <col min="2" max="2" width="1" style="1" customWidth="1"/>
    <col min="3" max="3" width="21.42578125" style="1" customWidth="1"/>
    <col min="4" max="4" width="1" style="1" customWidth="1"/>
    <col min="5" max="5" width="20.28515625" style="1" customWidth="1"/>
    <col min="6" max="6" width="1" style="1" customWidth="1"/>
    <col min="7" max="7" width="19.140625" style="1" customWidth="1"/>
    <col min="8" max="8" width="1" style="1" customWidth="1"/>
    <col min="9" max="9" width="18.140625" style="1" customWidth="1"/>
    <col min="10" max="10" width="1" style="1" customWidth="1"/>
    <col min="11" max="11" width="19.5703125" style="1" bestFit="1" customWidth="1"/>
    <col min="12" max="12" width="1" style="1" customWidth="1"/>
    <col min="13" max="13" width="9.140625" style="1" customWidth="1"/>
    <col min="14" max="14" width="22.140625" style="1" bestFit="1" customWidth="1"/>
    <col min="15" max="15" width="17.5703125" style="1" bestFit="1" customWidth="1"/>
    <col min="16" max="16384" width="9.140625" style="1"/>
  </cols>
  <sheetData>
    <row r="2" spans="1:15" ht="26.25" x14ac:dyDescent="0.4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5" ht="26.25" x14ac:dyDescent="0.45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5" ht="26.25" x14ac:dyDescent="0.45">
      <c r="A4" s="63" t="str">
        <f>سهام!A4</f>
        <v>برای ماه منتهی به 1403/03/31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6" spans="1:15" s="21" customFormat="1" ht="21.75" thickBot="1" x14ac:dyDescent="0.5">
      <c r="A6" s="64" t="s">
        <v>40</v>
      </c>
      <c r="C6" s="62" t="str">
        <f>سهام!C6</f>
        <v>1403/02/31</v>
      </c>
      <c r="D6" s="1"/>
      <c r="E6" s="62" t="s">
        <v>5</v>
      </c>
      <c r="F6" s="62" t="s">
        <v>5</v>
      </c>
      <c r="G6" s="62" t="s">
        <v>5</v>
      </c>
      <c r="H6" s="1"/>
      <c r="I6" s="62" t="str">
        <f>سهام!Q6</f>
        <v>1403/03/31</v>
      </c>
      <c r="J6" s="62" t="s">
        <v>6</v>
      </c>
      <c r="K6" s="62" t="s">
        <v>6</v>
      </c>
      <c r="N6" s="54"/>
    </row>
    <row r="7" spans="1:15" s="21" customFormat="1" ht="22.5" x14ac:dyDescent="0.4">
      <c r="A7" s="64" t="s">
        <v>40</v>
      </c>
      <c r="C7" s="61" t="s">
        <v>42</v>
      </c>
      <c r="E7" s="61" t="s">
        <v>43</v>
      </c>
      <c r="G7" s="61" t="s">
        <v>44</v>
      </c>
      <c r="I7" s="61" t="s">
        <v>42</v>
      </c>
      <c r="K7" s="61" t="s">
        <v>39</v>
      </c>
      <c r="N7" s="9"/>
    </row>
    <row r="8" spans="1:15" ht="21" x14ac:dyDescent="0.55000000000000004">
      <c r="A8" s="2" t="s">
        <v>129</v>
      </c>
      <c r="C8" s="20">
        <v>6208936526</v>
      </c>
      <c r="D8" s="19"/>
      <c r="E8" s="20">
        <v>18595009701</v>
      </c>
      <c r="F8" s="19"/>
      <c r="G8" s="20">
        <v>15707441366</v>
      </c>
      <c r="H8" s="19"/>
      <c r="I8" s="20">
        <v>9096504861</v>
      </c>
      <c r="J8" s="19"/>
      <c r="K8" s="23">
        <f>I8/2113914508869</f>
        <v>4.3031564535061873E-3</v>
      </c>
      <c r="M8" s="23"/>
      <c r="O8" s="12"/>
    </row>
    <row r="9" spans="1:15" ht="21" x14ac:dyDescent="0.55000000000000004">
      <c r="A9" s="2" t="s">
        <v>130</v>
      </c>
      <c r="C9" s="20">
        <v>487515</v>
      </c>
      <c r="D9" s="19"/>
      <c r="E9" s="20">
        <v>0</v>
      </c>
      <c r="F9" s="19"/>
      <c r="G9" s="20">
        <v>0</v>
      </c>
      <c r="H9" s="19"/>
      <c r="I9" s="20">
        <v>487515</v>
      </c>
      <c r="J9" s="19"/>
      <c r="K9" s="23">
        <f t="shared" ref="K9:K15" si="0">I9/2113914508869</f>
        <v>2.3062190923739549E-7</v>
      </c>
      <c r="M9" s="23"/>
      <c r="N9" s="22"/>
    </row>
    <row r="10" spans="1:15" ht="21" x14ac:dyDescent="0.55000000000000004">
      <c r="A10" s="2" t="s">
        <v>131</v>
      </c>
      <c r="C10" s="20">
        <v>417577808</v>
      </c>
      <c r="D10" s="19"/>
      <c r="E10" s="20">
        <v>1773137</v>
      </c>
      <c r="F10" s="19"/>
      <c r="G10" s="20">
        <v>0</v>
      </c>
      <c r="H10" s="19"/>
      <c r="I10" s="20">
        <v>419350945</v>
      </c>
      <c r="J10" s="19"/>
      <c r="K10" s="23">
        <f t="shared" si="0"/>
        <v>1.983764921620997E-4</v>
      </c>
      <c r="M10" s="23"/>
      <c r="N10" s="22"/>
    </row>
    <row r="11" spans="1:15" ht="21" x14ac:dyDescent="0.55000000000000004">
      <c r="A11" s="2" t="s">
        <v>132</v>
      </c>
      <c r="C11" s="20">
        <v>4260900</v>
      </c>
      <c r="D11" s="19"/>
      <c r="E11" s="20">
        <v>18017</v>
      </c>
      <c r="F11" s="19"/>
      <c r="G11" s="20">
        <v>0</v>
      </c>
      <c r="H11" s="19"/>
      <c r="I11" s="20">
        <v>4278917</v>
      </c>
      <c r="J11" s="19"/>
      <c r="K11" s="23">
        <f t="shared" si="0"/>
        <v>2.0241674779408809E-6</v>
      </c>
      <c r="M11" s="23"/>
      <c r="N11" s="22"/>
    </row>
    <row r="12" spans="1:15" ht="21" x14ac:dyDescent="0.55000000000000004">
      <c r="A12" s="2" t="s">
        <v>133</v>
      </c>
      <c r="C12" s="20">
        <v>20207</v>
      </c>
      <c r="D12" s="19"/>
      <c r="E12" s="20">
        <v>19974962400</v>
      </c>
      <c r="F12" s="19"/>
      <c r="G12" s="20">
        <v>13581018456</v>
      </c>
      <c r="H12" s="19"/>
      <c r="I12" s="20">
        <v>6393964151</v>
      </c>
      <c r="J12" s="19"/>
      <c r="K12" s="23">
        <f t="shared" si="0"/>
        <v>3.0247032811279296E-3</v>
      </c>
      <c r="M12" s="23"/>
      <c r="N12" s="22"/>
    </row>
    <row r="13" spans="1:15" ht="21" x14ac:dyDescent="0.55000000000000004">
      <c r="A13" s="2" t="s">
        <v>134</v>
      </c>
      <c r="C13" s="20">
        <v>678</v>
      </c>
      <c r="D13" s="19"/>
      <c r="E13" s="20">
        <v>0</v>
      </c>
      <c r="F13" s="19"/>
      <c r="G13" s="20">
        <v>0</v>
      </c>
      <c r="H13" s="19"/>
      <c r="I13" s="20">
        <v>678</v>
      </c>
      <c r="J13" s="19"/>
      <c r="K13" s="23">
        <f t="shared" si="0"/>
        <v>3.2073198663211212E-10</v>
      </c>
      <c r="M13" s="23"/>
      <c r="N13" s="22"/>
    </row>
    <row r="14" spans="1:15" ht="21" x14ac:dyDescent="0.55000000000000004">
      <c r="A14" s="2" t="s">
        <v>135</v>
      </c>
      <c r="C14" s="20">
        <v>4958916</v>
      </c>
      <c r="D14" s="19"/>
      <c r="E14" s="20">
        <v>16440872300</v>
      </c>
      <c r="F14" s="19"/>
      <c r="G14" s="20">
        <v>16445000720</v>
      </c>
      <c r="H14" s="19"/>
      <c r="I14" s="20">
        <v>830496</v>
      </c>
      <c r="J14" s="19"/>
      <c r="K14" s="23">
        <f t="shared" si="0"/>
        <v>3.928711385988534E-7</v>
      </c>
      <c r="M14" s="23"/>
      <c r="N14" s="22"/>
    </row>
    <row r="15" spans="1:15" ht="21" x14ac:dyDescent="0.55000000000000004">
      <c r="A15" s="2" t="s">
        <v>136</v>
      </c>
      <c r="C15" s="20">
        <v>50000000</v>
      </c>
      <c r="D15" s="19"/>
      <c r="E15" s="20">
        <v>0</v>
      </c>
      <c r="F15" s="19"/>
      <c r="G15" s="20">
        <v>0</v>
      </c>
      <c r="H15" s="19"/>
      <c r="I15" s="20">
        <v>50000000</v>
      </c>
      <c r="J15" s="19"/>
      <c r="K15" s="23">
        <f t="shared" si="0"/>
        <v>2.3652801374049568E-5</v>
      </c>
      <c r="M15" s="23"/>
      <c r="N15" s="22"/>
    </row>
    <row r="16" spans="1:15" ht="19.5" thickBot="1" x14ac:dyDescent="0.5">
      <c r="C16" s="29">
        <f>SUM(C8:C15)</f>
        <v>6686242550</v>
      </c>
      <c r="D16" s="19"/>
      <c r="E16" s="29">
        <f>SUM(E8:E15)</f>
        <v>55012635555</v>
      </c>
      <c r="F16" s="19"/>
      <c r="G16" s="29">
        <f>SUM(G8:G15)</f>
        <v>45733460542</v>
      </c>
      <c r="H16" s="19"/>
      <c r="I16" s="29">
        <f>SUM(I8:I15)</f>
        <v>15965417563</v>
      </c>
      <c r="J16" s="19"/>
      <c r="K16" s="24">
        <f>SUM(K8:K15)</f>
        <v>7.5525370094280302E-3</v>
      </c>
      <c r="M16" s="22"/>
      <c r="N16" s="22"/>
    </row>
    <row r="17" spans="3:14" ht="19.5" thickTop="1" x14ac:dyDescent="0.45">
      <c r="C17" s="19"/>
      <c r="D17" s="19"/>
      <c r="E17" s="19"/>
      <c r="F17" s="19"/>
      <c r="G17" s="19"/>
      <c r="H17" s="19"/>
      <c r="I17" s="19"/>
      <c r="J17" s="19"/>
      <c r="K17" s="19"/>
      <c r="N17" s="22"/>
    </row>
    <row r="18" spans="3:14" x14ac:dyDescent="0.45">
      <c r="N18" s="22"/>
    </row>
    <row r="19" spans="3:14" x14ac:dyDescent="0.45">
      <c r="I19" s="3"/>
      <c r="N19" s="22"/>
    </row>
    <row r="20" spans="3:14" x14ac:dyDescent="0.45">
      <c r="I20" s="3"/>
    </row>
  </sheetData>
  <mergeCells count="12">
    <mergeCell ref="A2:K2"/>
    <mergeCell ref="A3:K3"/>
    <mergeCell ref="A4:K4"/>
    <mergeCell ref="I7"/>
    <mergeCell ref="K7"/>
    <mergeCell ref="I6:K6"/>
    <mergeCell ref="C7"/>
    <mergeCell ref="C6"/>
    <mergeCell ref="E7"/>
    <mergeCell ref="G7"/>
    <mergeCell ref="E6:G6"/>
    <mergeCell ref="A6:A7"/>
  </mergeCells>
  <pageMargins left="0.7" right="0.7" top="0.75" bottom="0.75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21"/>
  <sheetViews>
    <sheetView rightToLeft="1" view="pageBreakPreview" zoomScale="41" zoomScaleNormal="100" zoomScaleSheetLayoutView="41" workbookViewId="0">
      <selection activeCell="I14" sqref="I14"/>
    </sheetView>
  </sheetViews>
  <sheetFormatPr defaultRowHeight="18.75" x14ac:dyDescent="0.45"/>
  <cols>
    <col min="1" max="1" width="30.5703125" style="1" customWidth="1"/>
    <col min="2" max="2" width="1" style="1" customWidth="1"/>
    <col min="3" max="3" width="14.140625" style="1" customWidth="1"/>
    <col min="4" max="4" width="1" style="1" customWidth="1"/>
    <col min="5" max="5" width="14.28515625" style="1" customWidth="1"/>
    <col min="6" max="6" width="1" style="1" customWidth="1"/>
    <col min="7" max="7" width="12.140625" style="1" customWidth="1"/>
    <col min="8" max="8" width="1" style="1" customWidth="1"/>
    <col min="9" max="9" width="13.28515625" style="1" customWidth="1"/>
    <col min="10" max="10" width="1" style="1" customWidth="1"/>
    <col min="11" max="11" width="13.140625" style="1" customWidth="1"/>
    <col min="12" max="12" width="1" style="1" customWidth="1"/>
    <col min="13" max="13" width="15.42578125" style="1" customWidth="1"/>
    <col min="14" max="14" width="0.5703125" style="1" customWidth="1"/>
    <col min="15" max="15" width="13.7109375" style="1" bestFit="1" customWidth="1"/>
    <col min="16" max="16" width="0.5703125" style="1" customWidth="1"/>
    <col min="17" max="17" width="13.5703125" style="1" customWidth="1"/>
    <col min="18" max="18" width="0.42578125" style="1" customWidth="1"/>
    <col min="19" max="19" width="28.7109375" style="1" customWidth="1"/>
    <col min="20" max="20" width="1" style="1" customWidth="1"/>
    <col min="21" max="21" width="9.140625" style="1" customWidth="1"/>
    <col min="22" max="22" width="12.42578125" style="1" bestFit="1" customWidth="1"/>
    <col min="23" max="16384" width="9.140625" style="1"/>
  </cols>
  <sheetData>
    <row r="2" spans="1:22" ht="30" x14ac:dyDescent="0.4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2" ht="30" x14ac:dyDescent="0.45">
      <c r="A3" s="58" t="s">
        <v>55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22" ht="30" x14ac:dyDescent="0.45">
      <c r="A4" s="58" t="str">
        <f>سپرده!A4</f>
        <v>برای ماه منتهی به 1403/03/31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</row>
    <row r="6" spans="1:22" s="5" customFormat="1" ht="24.75" thickBot="1" x14ac:dyDescent="0.6">
      <c r="A6" s="66" t="s">
        <v>56</v>
      </c>
      <c r="B6" s="66"/>
      <c r="C6" s="66"/>
      <c r="D6" s="66"/>
      <c r="E6" s="66"/>
      <c r="F6" s="66"/>
      <c r="G6" s="66"/>
      <c r="H6" s="33"/>
      <c r="I6" s="66" t="s">
        <v>57</v>
      </c>
      <c r="J6" s="66"/>
      <c r="K6" s="66"/>
      <c r="L6" s="66"/>
      <c r="M6" s="66"/>
      <c r="N6" s="33"/>
      <c r="O6" s="66" t="s">
        <v>58</v>
      </c>
      <c r="P6" s="66"/>
      <c r="Q6" s="66"/>
      <c r="R6" s="66"/>
      <c r="S6" s="66"/>
      <c r="T6" s="27"/>
      <c r="U6" s="33"/>
      <c r="V6" s="33"/>
    </row>
    <row r="7" spans="1:22" s="5" customFormat="1" ht="22.5" x14ac:dyDescent="0.55000000000000004">
      <c r="A7" s="34" t="s">
        <v>59</v>
      </c>
      <c r="B7" s="1"/>
      <c r="C7" s="34" t="s">
        <v>60</v>
      </c>
      <c r="D7" s="1"/>
      <c r="E7" s="34" t="s">
        <v>37</v>
      </c>
      <c r="F7" s="1"/>
      <c r="G7" s="44" t="s">
        <v>38</v>
      </c>
      <c r="H7" s="17"/>
      <c r="I7" s="44" t="s">
        <v>61</v>
      </c>
      <c r="J7" s="17"/>
      <c r="K7" s="44" t="s">
        <v>62</v>
      </c>
      <c r="L7" s="17"/>
      <c r="M7" s="44" t="s">
        <v>63</v>
      </c>
      <c r="N7" s="17"/>
      <c r="O7" s="44" t="s">
        <v>61</v>
      </c>
      <c r="P7" s="17"/>
      <c r="Q7" s="44" t="s">
        <v>62</v>
      </c>
      <c r="R7" s="17"/>
      <c r="S7" s="44" t="s">
        <v>63</v>
      </c>
    </row>
    <row r="8" spans="1:22" x14ac:dyDescent="0.45">
      <c r="A8" s="1" t="s">
        <v>45</v>
      </c>
      <c r="C8" s="18">
        <v>30</v>
      </c>
      <c r="E8" s="25" t="s">
        <v>64</v>
      </c>
      <c r="G8" s="30">
        <v>0</v>
      </c>
      <c r="H8" s="30"/>
      <c r="I8" s="30">
        <v>9701</v>
      </c>
      <c r="J8" s="30"/>
      <c r="K8" s="30">
        <v>0</v>
      </c>
      <c r="L8" s="30"/>
      <c r="M8" s="30">
        <v>9701</v>
      </c>
      <c r="N8" s="30"/>
      <c r="O8" s="30">
        <v>29453133</v>
      </c>
      <c r="P8" s="30"/>
      <c r="Q8" s="30">
        <v>0</v>
      </c>
      <c r="R8" s="17"/>
      <c r="S8" s="30">
        <v>29453133</v>
      </c>
      <c r="V8" s="32"/>
    </row>
    <row r="9" spans="1:22" x14ac:dyDescent="0.45">
      <c r="A9" s="1" t="s">
        <v>47</v>
      </c>
      <c r="C9" s="18">
        <v>30</v>
      </c>
      <c r="E9" s="25" t="s">
        <v>64</v>
      </c>
      <c r="G9" s="30">
        <v>10</v>
      </c>
      <c r="H9" s="30"/>
      <c r="I9" s="30">
        <v>4123</v>
      </c>
      <c r="J9" s="30"/>
      <c r="K9" s="30">
        <v>33</v>
      </c>
      <c r="L9" s="30"/>
      <c r="M9" s="30">
        <v>4090</v>
      </c>
      <c r="N9" s="30"/>
      <c r="O9" s="30">
        <v>24206</v>
      </c>
      <c r="P9" s="30"/>
      <c r="Q9" s="30">
        <v>29954</v>
      </c>
      <c r="R9" s="17"/>
      <c r="S9" s="30">
        <v>-5748</v>
      </c>
      <c r="V9" s="32"/>
    </row>
    <row r="10" spans="1:22" x14ac:dyDescent="0.45">
      <c r="A10" s="1" t="s">
        <v>49</v>
      </c>
      <c r="C10" s="18">
        <v>28</v>
      </c>
      <c r="E10" s="25" t="s">
        <v>64</v>
      </c>
      <c r="G10" s="30">
        <v>10</v>
      </c>
      <c r="H10" s="30"/>
      <c r="I10" s="30">
        <v>1774598</v>
      </c>
      <c r="J10" s="30"/>
      <c r="K10" s="30">
        <v>11</v>
      </c>
      <c r="L10" s="30"/>
      <c r="M10" s="30">
        <v>1774587</v>
      </c>
      <c r="N10" s="30"/>
      <c r="O10" s="30">
        <v>2383251</v>
      </c>
      <c r="P10" s="30"/>
      <c r="Q10" s="30">
        <v>3491</v>
      </c>
      <c r="R10" s="17"/>
      <c r="S10" s="30">
        <v>2379760</v>
      </c>
      <c r="V10" s="32"/>
    </row>
    <row r="11" spans="1:22" x14ac:dyDescent="0.45">
      <c r="A11" s="1" t="s">
        <v>51</v>
      </c>
      <c r="C11" s="18">
        <v>23</v>
      </c>
      <c r="E11" s="25" t="s">
        <v>64</v>
      </c>
      <c r="G11" s="30">
        <v>10</v>
      </c>
      <c r="H11" s="30"/>
      <c r="I11" s="30">
        <v>18062</v>
      </c>
      <c r="J11" s="30"/>
      <c r="K11" s="30">
        <v>1</v>
      </c>
      <c r="L11" s="30"/>
      <c r="M11" s="30">
        <v>18061</v>
      </c>
      <c r="N11" s="30"/>
      <c r="O11" s="30">
        <v>98527</v>
      </c>
      <c r="P11" s="30"/>
      <c r="Q11" s="30">
        <v>96</v>
      </c>
      <c r="R11" s="17"/>
      <c r="S11" s="30">
        <v>98431</v>
      </c>
      <c r="V11" s="32"/>
    </row>
    <row r="12" spans="1:22" x14ac:dyDescent="0.45">
      <c r="A12" s="1" t="s">
        <v>53</v>
      </c>
      <c r="C12" s="18">
        <v>26</v>
      </c>
      <c r="E12" s="25" t="s">
        <v>64</v>
      </c>
      <c r="G12" s="30">
        <v>10</v>
      </c>
      <c r="H12" s="30"/>
      <c r="I12" s="30">
        <v>19537543</v>
      </c>
      <c r="J12" s="30"/>
      <c r="K12" s="30">
        <v>137813</v>
      </c>
      <c r="L12" s="30"/>
      <c r="M12" s="30">
        <v>19399730</v>
      </c>
      <c r="N12" s="30"/>
      <c r="O12" s="30">
        <v>62760925</v>
      </c>
      <c r="P12" s="30"/>
      <c r="Q12" s="30">
        <v>459711</v>
      </c>
      <c r="R12" s="17"/>
      <c r="S12" s="30">
        <v>62301214</v>
      </c>
      <c r="V12" s="32"/>
    </row>
    <row r="13" spans="1:22" s="17" customFormat="1" ht="30.75" thickBot="1" x14ac:dyDescent="0.8">
      <c r="A13" s="65"/>
      <c r="B13" s="65"/>
      <c r="C13" s="65"/>
      <c r="D13" s="65"/>
      <c r="E13" s="65"/>
      <c r="G13" s="30"/>
      <c r="H13" s="30"/>
      <c r="I13" s="31">
        <f>SUM(I8:I12)</f>
        <v>21344027</v>
      </c>
      <c r="J13" s="30"/>
      <c r="K13" s="31">
        <f>SUM(K8:K12)</f>
        <v>137858</v>
      </c>
      <c r="L13" s="30"/>
      <c r="M13" s="31">
        <f>SUM(M8:M12)</f>
        <v>21206169</v>
      </c>
      <c r="N13" s="30"/>
      <c r="O13" s="31">
        <f>SUM(O8:O12)</f>
        <v>94720042</v>
      </c>
      <c r="P13" s="30"/>
      <c r="Q13" s="31">
        <f>SUM(Q8:Q12)</f>
        <v>493252</v>
      </c>
      <c r="S13" s="31">
        <f>SUM(S8:S12)</f>
        <v>94226790</v>
      </c>
    </row>
    <row r="14" spans="1:22" ht="19.5" thickTop="1" x14ac:dyDescent="0.45"/>
    <row r="15" spans="1:22" x14ac:dyDescent="0.45">
      <c r="K15" s="32"/>
      <c r="M15" s="32"/>
      <c r="S15" s="32"/>
    </row>
    <row r="16" spans="1:22" x14ac:dyDescent="0.45">
      <c r="K16" s="32"/>
      <c r="O16" s="32"/>
    </row>
    <row r="18" spans="10:19" x14ac:dyDescent="0.45">
      <c r="K18" s="32"/>
    </row>
    <row r="19" spans="10:19" x14ac:dyDescent="0.45">
      <c r="J19" s="32"/>
      <c r="K19" s="32"/>
    </row>
    <row r="20" spans="10:19" x14ac:dyDescent="0.45">
      <c r="K20" s="32"/>
    </row>
    <row r="21" spans="10:19" x14ac:dyDescent="0.45">
      <c r="S21" s="32"/>
    </row>
  </sheetData>
  <mergeCells count="7">
    <mergeCell ref="A13:E13"/>
    <mergeCell ref="A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24"/>
  <sheetViews>
    <sheetView rightToLeft="1" tabSelected="1" view="pageBreakPreview" zoomScale="41" zoomScaleNormal="91" zoomScaleSheetLayoutView="41" workbookViewId="0">
      <selection activeCell="O24" sqref="O24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9.42578125" style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26.28515625" style="1" customWidth="1"/>
    <col min="14" max="14" width="1" style="1" customWidth="1"/>
    <col min="15" max="15" width="27.710937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2" width="14.42578125" style="1" bestFit="1" customWidth="1"/>
    <col min="23" max="23" width="9.140625" style="1"/>
    <col min="24" max="24" width="13.5703125" style="1" bestFit="1" customWidth="1"/>
    <col min="25" max="16384" width="9.140625" style="1"/>
  </cols>
  <sheetData>
    <row r="2" spans="1:22" ht="30" x14ac:dyDescent="0.4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2" ht="30" x14ac:dyDescent="0.45">
      <c r="A3" s="58" t="s">
        <v>55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4" spans="1:22" ht="30" x14ac:dyDescent="0.45">
      <c r="A4" s="58" t="str">
        <f>'سود اوراق بهادار و سپرده بانکی'!A4:S4</f>
        <v>برای ماه منتهی به 1403/03/31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</row>
    <row r="6" spans="1:22" ht="24.75" thickBot="1" x14ac:dyDescent="0.6">
      <c r="A6" s="56" t="s">
        <v>3</v>
      </c>
      <c r="B6" s="5"/>
      <c r="C6" s="66" t="s">
        <v>65</v>
      </c>
      <c r="D6" s="66" t="s">
        <v>65</v>
      </c>
      <c r="E6" s="66" t="s">
        <v>65</v>
      </c>
      <c r="F6" s="66" t="s">
        <v>65</v>
      </c>
      <c r="G6" s="66" t="s">
        <v>65</v>
      </c>
      <c r="H6" s="5"/>
      <c r="I6" s="66" t="s">
        <v>57</v>
      </c>
      <c r="J6" s="66" t="s">
        <v>57</v>
      </c>
      <c r="K6" s="66" t="s">
        <v>57</v>
      </c>
      <c r="L6" s="66" t="s">
        <v>57</v>
      </c>
      <c r="M6" s="66" t="s">
        <v>57</v>
      </c>
      <c r="N6" s="5"/>
      <c r="O6" s="66" t="s">
        <v>58</v>
      </c>
      <c r="P6" s="66" t="s">
        <v>58</v>
      </c>
      <c r="Q6" s="66" t="s">
        <v>58</v>
      </c>
      <c r="R6" s="66" t="s">
        <v>58</v>
      </c>
      <c r="S6" s="66" t="s">
        <v>58</v>
      </c>
    </row>
    <row r="7" spans="1:22" ht="22.5" x14ac:dyDescent="0.55000000000000004">
      <c r="A7" s="57" t="s">
        <v>3</v>
      </c>
      <c r="B7" s="5"/>
      <c r="C7" s="34" t="s">
        <v>66</v>
      </c>
      <c r="E7" s="34" t="s">
        <v>67</v>
      </c>
      <c r="G7" s="34" t="s">
        <v>68</v>
      </c>
      <c r="I7" s="34" t="s">
        <v>69</v>
      </c>
      <c r="K7" s="34" t="s">
        <v>62</v>
      </c>
      <c r="M7" s="34" t="s">
        <v>70</v>
      </c>
      <c r="O7" s="34" t="s">
        <v>69</v>
      </c>
      <c r="Q7" s="34" t="s">
        <v>62</v>
      </c>
      <c r="S7" s="34" t="s">
        <v>70</v>
      </c>
    </row>
    <row r="8" spans="1:22" ht="22.5" x14ac:dyDescent="0.45">
      <c r="A8" s="1" t="s">
        <v>20</v>
      </c>
      <c r="C8" s="35" t="s">
        <v>124</v>
      </c>
      <c r="D8" s="35"/>
      <c r="E8" s="9">
        <v>1405861</v>
      </c>
      <c r="F8" s="9"/>
      <c r="G8" s="9">
        <v>3500</v>
      </c>
      <c r="H8" s="9"/>
      <c r="I8" s="9">
        <v>4920513500</v>
      </c>
      <c r="J8" s="9"/>
      <c r="K8" s="9">
        <v>507767978</v>
      </c>
      <c r="L8" s="9"/>
      <c r="M8" s="9">
        <v>4412745522</v>
      </c>
      <c r="N8" s="9"/>
      <c r="O8" s="9">
        <v>4920513500</v>
      </c>
      <c r="P8" s="9"/>
      <c r="Q8" s="9">
        <v>507767978</v>
      </c>
      <c r="R8" s="9"/>
      <c r="S8" s="9">
        <v>4412745522</v>
      </c>
      <c r="U8" s="32"/>
      <c r="V8" s="32"/>
    </row>
    <row r="9" spans="1:22" ht="22.5" x14ac:dyDescent="0.45">
      <c r="A9" s="1" t="s">
        <v>23</v>
      </c>
      <c r="C9" s="35" t="s">
        <v>117</v>
      </c>
      <c r="D9" s="35"/>
      <c r="E9" s="9">
        <v>2224603</v>
      </c>
      <c r="F9" s="9"/>
      <c r="G9" s="9">
        <v>3935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8753812805</v>
      </c>
      <c r="P9" s="9"/>
      <c r="Q9" s="9">
        <v>0</v>
      </c>
      <c r="R9" s="9"/>
      <c r="S9" s="9">
        <v>8753812805</v>
      </c>
      <c r="U9" s="32"/>
      <c r="V9" s="32"/>
    </row>
    <row r="10" spans="1:22" ht="22.5" x14ac:dyDescent="0.45">
      <c r="A10" s="1" t="s">
        <v>22</v>
      </c>
      <c r="C10" s="35" t="s">
        <v>120</v>
      </c>
      <c r="D10" s="35"/>
      <c r="E10" s="9">
        <v>1694254</v>
      </c>
      <c r="F10" s="9"/>
      <c r="G10" s="9">
        <v>5600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9487822400</v>
      </c>
      <c r="P10" s="9"/>
      <c r="Q10" s="9">
        <v>0</v>
      </c>
      <c r="R10" s="9"/>
      <c r="S10" s="9">
        <v>9487822400</v>
      </c>
      <c r="U10" s="32"/>
      <c r="V10" s="32"/>
    </row>
    <row r="11" spans="1:22" ht="22.5" x14ac:dyDescent="0.45">
      <c r="A11" s="1" t="s">
        <v>32</v>
      </c>
      <c r="C11" s="35" t="s">
        <v>125</v>
      </c>
      <c r="D11" s="35"/>
      <c r="E11" s="9">
        <v>13759330</v>
      </c>
      <c r="F11" s="9"/>
      <c r="G11" s="9">
        <v>682</v>
      </c>
      <c r="H11" s="9"/>
      <c r="I11" s="9">
        <v>9383863060</v>
      </c>
      <c r="J11" s="9"/>
      <c r="K11" s="9">
        <v>567621060</v>
      </c>
      <c r="L11" s="9"/>
      <c r="M11" s="9">
        <v>8816242000</v>
      </c>
      <c r="N11" s="9"/>
      <c r="O11" s="9">
        <v>9383863060</v>
      </c>
      <c r="P11" s="9"/>
      <c r="Q11" s="9">
        <v>567621060</v>
      </c>
      <c r="R11" s="9"/>
      <c r="S11" s="9">
        <v>8816242000</v>
      </c>
      <c r="U11" s="32"/>
      <c r="V11" s="32"/>
    </row>
    <row r="12" spans="1:22" ht="22.5" x14ac:dyDescent="0.45">
      <c r="A12" s="1" t="s">
        <v>103</v>
      </c>
      <c r="C12" s="35" t="s">
        <v>110</v>
      </c>
      <c r="D12" s="35"/>
      <c r="E12" s="9">
        <v>486873</v>
      </c>
      <c r="F12" s="9"/>
      <c r="G12" s="9">
        <v>27500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13389007500</v>
      </c>
      <c r="P12" s="9"/>
      <c r="Q12" s="9">
        <v>0</v>
      </c>
      <c r="R12" s="9"/>
      <c r="S12" s="9">
        <v>13389007500</v>
      </c>
      <c r="U12" s="32"/>
      <c r="V12" s="32"/>
    </row>
    <row r="13" spans="1:22" ht="22.5" x14ac:dyDescent="0.45">
      <c r="A13" s="1" t="s">
        <v>35</v>
      </c>
      <c r="C13" s="35" t="s">
        <v>126</v>
      </c>
      <c r="D13" s="35"/>
      <c r="E13" s="9">
        <v>8554343</v>
      </c>
      <c r="F13" s="9"/>
      <c r="G13" s="9">
        <v>375</v>
      </c>
      <c r="H13" s="9"/>
      <c r="I13" s="9">
        <v>3207878625</v>
      </c>
      <c r="J13" s="9"/>
      <c r="K13" s="9">
        <v>413425885</v>
      </c>
      <c r="L13" s="9"/>
      <c r="M13" s="9">
        <v>2794452740</v>
      </c>
      <c r="N13" s="9"/>
      <c r="O13" s="9">
        <v>3207878625</v>
      </c>
      <c r="P13" s="9"/>
      <c r="Q13" s="9">
        <v>413425885</v>
      </c>
      <c r="R13" s="9"/>
      <c r="S13" s="9">
        <v>2794452740</v>
      </c>
      <c r="U13" s="32"/>
      <c r="V13" s="32"/>
    </row>
    <row r="14" spans="1:22" ht="22.5" x14ac:dyDescent="0.45">
      <c r="A14" s="1" t="s">
        <v>96</v>
      </c>
      <c r="C14" s="35" t="s">
        <v>127</v>
      </c>
      <c r="D14" s="35"/>
      <c r="E14" s="9">
        <v>1795135</v>
      </c>
      <c r="F14" s="9"/>
      <c r="G14" s="9">
        <v>3920</v>
      </c>
      <c r="H14" s="9"/>
      <c r="I14" s="9">
        <v>7036929200</v>
      </c>
      <c r="J14" s="9"/>
      <c r="K14" s="9">
        <v>438395718</v>
      </c>
      <c r="L14" s="9"/>
      <c r="M14" s="9">
        <v>6598533482</v>
      </c>
      <c r="N14" s="9"/>
      <c r="O14" s="9">
        <v>7036929200</v>
      </c>
      <c r="P14" s="9"/>
      <c r="Q14" s="9">
        <v>438395718</v>
      </c>
      <c r="R14" s="9"/>
      <c r="S14" s="9">
        <v>6598533482</v>
      </c>
      <c r="U14" s="32"/>
      <c r="V14" s="32"/>
    </row>
    <row r="15" spans="1:22" ht="22.5" x14ac:dyDescent="0.45">
      <c r="A15" s="1" t="s">
        <v>17</v>
      </c>
      <c r="C15" s="35" t="s">
        <v>125</v>
      </c>
      <c r="D15" s="35"/>
      <c r="E15" s="9">
        <v>4384003</v>
      </c>
      <c r="F15" s="9"/>
      <c r="G15" s="9">
        <v>1900</v>
      </c>
      <c r="H15" s="9"/>
      <c r="I15" s="9">
        <v>8329605700</v>
      </c>
      <c r="J15" s="9"/>
      <c r="K15" s="9">
        <v>22758486</v>
      </c>
      <c r="L15" s="9"/>
      <c r="M15" s="9">
        <v>8306847214</v>
      </c>
      <c r="N15" s="9"/>
      <c r="O15" s="9">
        <v>8329605700</v>
      </c>
      <c r="P15" s="9"/>
      <c r="Q15" s="9">
        <v>22758486</v>
      </c>
      <c r="R15" s="9"/>
      <c r="S15" s="9">
        <v>8306847214</v>
      </c>
      <c r="U15" s="32"/>
      <c r="V15" s="32"/>
    </row>
    <row r="16" spans="1:22" ht="22.5" x14ac:dyDescent="0.45">
      <c r="A16" s="1" t="s">
        <v>101</v>
      </c>
      <c r="C16" s="35" t="s">
        <v>114</v>
      </c>
      <c r="D16" s="35"/>
      <c r="E16" s="9">
        <v>1000000</v>
      </c>
      <c r="F16" s="9"/>
      <c r="G16" s="9">
        <v>7220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7220000000</v>
      </c>
      <c r="P16" s="9"/>
      <c r="Q16" s="9">
        <v>0</v>
      </c>
      <c r="R16" s="9"/>
      <c r="S16" s="9">
        <v>7220000000</v>
      </c>
      <c r="U16" s="32"/>
      <c r="V16" s="32"/>
    </row>
    <row r="17" spans="1:22" ht="22.5" x14ac:dyDescent="0.45">
      <c r="A17" s="1" t="s">
        <v>100</v>
      </c>
      <c r="C17" s="35" t="s">
        <v>121</v>
      </c>
      <c r="D17" s="35"/>
      <c r="E17" s="9">
        <v>872738</v>
      </c>
      <c r="F17" s="9"/>
      <c r="G17" s="9">
        <v>2920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2548394960</v>
      </c>
      <c r="P17" s="9"/>
      <c r="Q17" s="9">
        <v>301621626</v>
      </c>
      <c r="R17" s="9"/>
      <c r="S17" s="9">
        <v>2246773334</v>
      </c>
      <c r="U17" s="32"/>
      <c r="V17" s="32"/>
    </row>
    <row r="18" spans="1:22" ht="22.5" x14ac:dyDescent="0.45">
      <c r="A18" s="1" t="s">
        <v>99</v>
      </c>
      <c r="C18" s="35" t="s">
        <v>115</v>
      </c>
      <c r="D18" s="35"/>
      <c r="E18" s="9">
        <v>1601232</v>
      </c>
      <c r="F18" s="9"/>
      <c r="G18" s="9">
        <v>9433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f>674+15104421456</f>
        <v>15104422130</v>
      </c>
      <c r="P18" s="9"/>
      <c r="Q18" s="9">
        <v>0</v>
      </c>
      <c r="R18" s="9"/>
      <c r="S18" s="9">
        <f>O18-Q18</f>
        <v>15104422130</v>
      </c>
      <c r="U18" s="32"/>
      <c r="V18" s="32"/>
    </row>
    <row r="19" spans="1:22" ht="22.5" x14ac:dyDescent="0.45">
      <c r="A19" s="1" t="s">
        <v>29</v>
      </c>
      <c r="C19" s="35" t="s">
        <v>108</v>
      </c>
      <c r="D19" s="35"/>
      <c r="E19" s="9">
        <v>5000000</v>
      </c>
      <c r="F19" s="9"/>
      <c r="G19" s="9">
        <v>540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2700000000</v>
      </c>
      <c r="P19" s="9"/>
      <c r="Q19" s="9">
        <v>0</v>
      </c>
      <c r="R19" s="9"/>
      <c r="S19" s="9">
        <v>2700000000</v>
      </c>
      <c r="U19" s="32"/>
      <c r="V19" s="32"/>
    </row>
    <row r="20" spans="1:22" ht="22.5" x14ac:dyDescent="0.45">
      <c r="A20" s="1" t="s">
        <v>102</v>
      </c>
      <c r="C20" s="35" t="s">
        <v>108</v>
      </c>
      <c r="D20" s="35"/>
      <c r="E20" s="9">
        <v>5400000</v>
      </c>
      <c r="F20" s="9"/>
      <c r="G20" s="9">
        <v>220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1188000000</v>
      </c>
      <c r="P20" s="9"/>
      <c r="Q20" s="9">
        <v>0</v>
      </c>
      <c r="R20" s="9"/>
      <c r="S20" s="9">
        <v>1188000000</v>
      </c>
      <c r="U20" s="32"/>
      <c r="V20" s="32"/>
    </row>
    <row r="21" spans="1:22" ht="22.5" x14ac:dyDescent="0.45">
      <c r="A21" s="1" t="s">
        <v>119</v>
      </c>
      <c r="C21" s="35" t="s">
        <v>128</v>
      </c>
      <c r="D21" s="35"/>
      <c r="E21" s="9">
        <v>625000</v>
      </c>
      <c r="F21" s="9"/>
      <c r="G21" s="9">
        <v>3000</v>
      </c>
      <c r="H21" s="9"/>
      <c r="I21" s="9">
        <v>1875000000</v>
      </c>
      <c r="J21" s="9"/>
      <c r="K21" s="9">
        <v>105446025</v>
      </c>
      <c r="L21" s="9"/>
      <c r="M21" s="9">
        <v>1769553975</v>
      </c>
      <c r="N21" s="9"/>
      <c r="O21" s="9">
        <v>1875000000</v>
      </c>
      <c r="P21" s="9"/>
      <c r="Q21" s="9">
        <v>105446025</v>
      </c>
      <c r="R21" s="9"/>
      <c r="S21" s="9">
        <v>1769553975</v>
      </c>
      <c r="U21" s="32"/>
      <c r="V21" s="32"/>
    </row>
    <row r="22" spans="1:22" ht="23.25" thickBot="1" x14ac:dyDescent="0.6">
      <c r="I22" s="45">
        <f>SUM(I8:I21)</f>
        <v>34753790085</v>
      </c>
      <c r="J22" s="52"/>
      <c r="K22" s="45">
        <f>SUM(K8:K21)</f>
        <v>2055415152</v>
      </c>
      <c r="L22" s="52"/>
      <c r="M22" s="45">
        <f>SUM(M8:M21)</f>
        <v>32698374933</v>
      </c>
      <c r="N22" s="52"/>
      <c r="O22" s="45">
        <f>SUM(O8:O21)</f>
        <v>95145249880</v>
      </c>
      <c r="P22" s="52"/>
      <c r="Q22" s="45">
        <f>SUM(Q8:Q21)</f>
        <v>2357036778</v>
      </c>
      <c r="R22" s="52"/>
      <c r="S22" s="45">
        <f>SUM(S8:S21)</f>
        <v>92788213102</v>
      </c>
    </row>
    <row r="23" spans="1:22" ht="19.5" thickTop="1" x14ac:dyDescent="0.45"/>
    <row r="24" spans="1:22" x14ac:dyDescent="0.45">
      <c r="M24" s="32"/>
      <c r="O24" s="32"/>
    </row>
  </sheetData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3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50"/>
  <sheetViews>
    <sheetView rightToLeft="1" view="pageBreakPreview" topLeftCell="A4" zoomScale="41" zoomScaleNormal="100" zoomScaleSheetLayoutView="41" workbookViewId="0">
      <selection activeCell="I43" sqref="I43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24.710937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4.7109375" style="1" bestFit="1" customWidth="1"/>
    <col min="18" max="18" width="1" style="1" customWidth="1"/>
    <col min="19" max="19" width="15.7109375" style="1" bestFit="1" customWidth="1"/>
    <col min="20" max="21" width="17.85546875" style="1" bestFit="1" customWidth="1"/>
    <col min="22" max="16384" width="9.140625" style="1"/>
  </cols>
  <sheetData>
    <row r="2" spans="1:20" ht="30" x14ac:dyDescent="0.4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20" ht="30" x14ac:dyDescent="0.45">
      <c r="A3" s="58" t="s">
        <v>55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20" ht="30" x14ac:dyDescent="0.45">
      <c r="A4" s="58" t="str">
        <f>'درآمد سود سهام'!A4:S4</f>
        <v>برای ماه منتهی به 1403/03/31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6" spans="1:20" s="7" customFormat="1" ht="19.5" x14ac:dyDescent="0.45">
      <c r="A6" s="68" t="s">
        <v>3</v>
      </c>
      <c r="C6" s="67" t="s">
        <v>57</v>
      </c>
      <c r="D6" s="67" t="s">
        <v>57</v>
      </c>
      <c r="E6" s="67" t="s">
        <v>57</v>
      </c>
      <c r="F6" s="67" t="s">
        <v>57</v>
      </c>
      <c r="G6" s="67" t="s">
        <v>57</v>
      </c>
      <c r="H6" s="67" t="s">
        <v>57</v>
      </c>
      <c r="I6" s="67" t="s">
        <v>57</v>
      </c>
      <c r="K6" s="67" t="s">
        <v>58</v>
      </c>
      <c r="L6" s="67" t="s">
        <v>58</v>
      </c>
      <c r="M6" s="67" t="s">
        <v>58</v>
      </c>
      <c r="N6" s="67" t="s">
        <v>58</v>
      </c>
      <c r="O6" s="67" t="s">
        <v>58</v>
      </c>
      <c r="P6" s="67" t="s">
        <v>58</v>
      </c>
      <c r="Q6" s="67" t="s">
        <v>58</v>
      </c>
    </row>
    <row r="7" spans="1:20" s="7" customFormat="1" ht="19.5" x14ac:dyDescent="0.45">
      <c r="A7" s="67" t="s">
        <v>3</v>
      </c>
      <c r="C7" s="36" t="s">
        <v>7</v>
      </c>
      <c r="E7" s="36" t="s">
        <v>71</v>
      </c>
      <c r="G7" s="36" t="s">
        <v>72</v>
      </c>
      <c r="I7" s="36" t="s">
        <v>73</v>
      </c>
      <c r="K7" s="36" t="s">
        <v>7</v>
      </c>
      <c r="M7" s="36" t="s">
        <v>71</v>
      </c>
      <c r="O7" s="36" t="s">
        <v>72</v>
      </c>
      <c r="Q7" s="36" t="s">
        <v>73</v>
      </c>
    </row>
    <row r="8" spans="1:20" x14ac:dyDescent="0.45">
      <c r="A8" s="1" t="s">
        <v>33</v>
      </c>
      <c r="C8" s="20">
        <v>5570365</v>
      </c>
      <c r="D8" s="19"/>
      <c r="E8" s="20">
        <v>100057589401</v>
      </c>
      <c r="F8" s="19"/>
      <c r="G8" s="20">
        <v>102715455639</v>
      </c>
      <c r="H8" s="19"/>
      <c r="I8" s="20">
        <v>-2657866237</v>
      </c>
      <c r="J8" s="19"/>
      <c r="K8" s="20">
        <v>5570365</v>
      </c>
      <c r="L8" s="19"/>
      <c r="M8" s="20">
        <v>100057589401</v>
      </c>
      <c r="N8" s="19"/>
      <c r="O8" s="20">
        <v>99195796407</v>
      </c>
      <c r="P8" s="19"/>
      <c r="Q8" s="20">
        <v>861792994</v>
      </c>
      <c r="R8" s="17"/>
      <c r="S8" s="3"/>
      <c r="T8" s="3"/>
    </row>
    <row r="9" spans="1:20" x14ac:dyDescent="0.45">
      <c r="A9" s="1" t="s">
        <v>100</v>
      </c>
      <c r="C9" s="20">
        <v>872738</v>
      </c>
      <c r="D9" s="19"/>
      <c r="E9" s="20">
        <v>29800177925</v>
      </c>
      <c r="F9" s="19"/>
      <c r="G9" s="20">
        <v>33573999584</v>
      </c>
      <c r="H9" s="19"/>
      <c r="I9" s="20">
        <v>-3773821658</v>
      </c>
      <c r="J9" s="19"/>
      <c r="K9" s="20">
        <v>872738</v>
      </c>
      <c r="L9" s="19"/>
      <c r="M9" s="20">
        <v>29800177925</v>
      </c>
      <c r="N9" s="19"/>
      <c r="O9" s="20">
        <v>45546123467</v>
      </c>
      <c r="P9" s="19"/>
      <c r="Q9" s="20">
        <v>-15745945541</v>
      </c>
      <c r="R9" s="17"/>
      <c r="S9" s="3"/>
      <c r="T9" s="3"/>
    </row>
    <row r="10" spans="1:20" x14ac:dyDescent="0.45">
      <c r="A10" s="1" t="s">
        <v>29</v>
      </c>
      <c r="C10" s="20">
        <v>4538519</v>
      </c>
      <c r="D10" s="19"/>
      <c r="E10" s="20">
        <v>25444943539</v>
      </c>
      <c r="F10" s="19"/>
      <c r="G10" s="20">
        <v>27430010056</v>
      </c>
      <c r="H10" s="19"/>
      <c r="I10" s="20">
        <v>-1985066516</v>
      </c>
      <c r="J10" s="19"/>
      <c r="K10" s="20">
        <v>4538519</v>
      </c>
      <c r="L10" s="19"/>
      <c r="M10" s="20">
        <v>25444943539</v>
      </c>
      <c r="N10" s="19"/>
      <c r="O10" s="20">
        <v>39881790971</v>
      </c>
      <c r="P10" s="19"/>
      <c r="Q10" s="20">
        <v>-14436847431</v>
      </c>
      <c r="R10" s="17"/>
      <c r="S10" s="3"/>
      <c r="T10" s="3"/>
    </row>
    <row r="11" spans="1:20" x14ac:dyDescent="0.45">
      <c r="A11" s="1" t="s">
        <v>17</v>
      </c>
      <c r="C11" s="20">
        <v>4384003</v>
      </c>
      <c r="D11" s="19"/>
      <c r="E11" s="20">
        <v>54038185458</v>
      </c>
      <c r="F11" s="19"/>
      <c r="G11" s="20">
        <v>69116582368</v>
      </c>
      <c r="H11" s="19"/>
      <c r="I11" s="20">
        <v>-15078396909</v>
      </c>
      <c r="J11" s="19"/>
      <c r="K11" s="20">
        <v>4384003</v>
      </c>
      <c r="L11" s="19"/>
      <c r="M11" s="20">
        <v>54038185458</v>
      </c>
      <c r="N11" s="19"/>
      <c r="O11" s="20">
        <v>76132830642</v>
      </c>
      <c r="P11" s="19"/>
      <c r="Q11" s="20">
        <v>-22094645183</v>
      </c>
      <c r="R11" s="17"/>
      <c r="S11" s="3"/>
      <c r="T11" s="3"/>
    </row>
    <row r="12" spans="1:20" x14ac:dyDescent="0.45">
      <c r="A12" s="1" t="s">
        <v>101</v>
      </c>
      <c r="C12" s="20">
        <v>1000000</v>
      </c>
      <c r="D12" s="19"/>
      <c r="E12" s="20">
        <v>48708450000</v>
      </c>
      <c r="F12" s="19"/>
      <c r="G12" s="20">
        <v>48758152500</v>
      </c>
      <c r="H12" s="19"/>
      <c r="I12" s="20">
        <v>-49702500</v>
      </c>
      <c r="J12" s="19"/>
      <c r="K12" s="20">
        <v>1000000</v>
      </c>
      <c r="L12" s="19"/>
      <c r="M12" s="20">
        <v>48708450000</v>
      </c>
      <c r="N12" s="19"/>
      <c r="O12" s="20">
        <v>46682297159</v>
      </c>
      <c r="P12" s="19"/>
      <c r="Q12" s="20">
        <v>2026152841</v>
      </c>
      <c r="R12" s="17"/>
      <c r="S12" s="3"/>
      <c r="T12" s="3"/>
    </row>
    <row r="13" spans="1:20" x14ac:dyDescent="0.45">
      <c r="A13" s="1" t="s">
        <v>97</v>
      </c>
      <c r="C13" s="20">
        <v>5353304</v>
      </c>
      <c r="D13" s="19"/>
      <c r="E13" s="20">
        <v>32939786897</v>
      </c>
      <c r="F13" s="19"/>
      <c r="G13" s="20">
        <v>34802295041</v>
      </c>
      <c r="H13" s="19"/>
      <c r="I13" s="20">
        <v>-1862508143</v>
      </c>
      <c r="J13" s="19"/>
      <c r="K13" s="20">
        <v>5353304</v>
      </c>
      <c r="L13" s="19"/>
      <c r="M13" s="20">
        <v>32939786897</v>
      </c>
      <c r="N13" s="19"/>
      <c r="O13" s="20">
        <v>41294466287</v>
      </c>
      <c r="P13" s="19"/>
      <c r="Q13" s="20">
        <v>-8354679389</v>
      </c>
      <c r="R13" s="17"/>
      <c r="S13" s="3"/>
      <c r="T13" s="3"/>
    </row>
    <row r="14" spans="1:20" x14ac:dyDescent="0.45">
      <c r="A14" s="1" t="s">
        <v>32</v>
      </c>
      <c r="C14" s="20">
        <v>13759330</v>
      </c>
      <c r="D14" s="19"/>
      <c r="E14" s="20">
        <v>55421075969</v>
      </c>
      <c r="F14" s="19"/>
      <c r="G14" s="20">
        <v>64119941792</v>
      </c>
      <c r="H14" s="19"/>
      <c r="I14" s="20">
        <v>-8698865822</v>
      </c>
      <c r="J14" s="19"/>
      <c r="K14" s="20">
        <v>13759330</v>
      </c>
      <c r="L14" s="19"/>
      <c r="M14" s="20">
        <v>55421075969</v>
      </c>
      <c r="N14" s="19"/>
      <c r="O14" s="20">
        <v>65715663954</v>
      </c>
      <c r="P14" s="19"/>
      <c r="Q14" s="20">
        <v>-10294587984</v>
      </c>
      <c r="R14" s="17"/>
      <c r="S14" s="3"/>
      <c r="T14" s="3"/>
    </row>
    <row r="15" spans="1:20" x14ac:dyDescent="0.45">
      <c r="A15" s="1" t="s">
        <v>22</v>
      </c>
      <c r="C15" s="20">
        <v>1694254</v>
      </c>
      <c r="D15" s="19"/>
      <c r="E15" s="20">
        <v>51030447617</v>
      </c>
      <c r="F15" s="19"/>
      <c r="G15" s="20">
        <v>50525195661</v>
      </c>
      <c r="H15" s="19"/>
      <c r="I15" s="20">
        <v>505251956</v>
      </c>
      <c r="J15" s="19"/>
      <c r="K15" s="20">
        <v>1694254</v>
      </c>
      <c r="L15" s="19"/>
      <c r="M15" s="20">
        <v>51030447617</v>
      </c>
      <c r="N15" s="19"/>
      <c r="O15" s="20">
        <v>56318751430</v>
      </c>
      <c r="P15" s="19"/>
      <c r="Q15" s="20">
        <v>-5288303812</v>
      </c>
      <c r="R15" s="17"/>
      <c r="S15" s="3"/>
      <c r="T15" s="3"/>
    </row>
    <row r="16" spans="1:20" x14ac:dyDescent="0.45">
      <c r="A16" s="1" t="s">
        <v>20</v>
      </c>
      <c r="C16" s="20">
        <v>1405861</v>
      </c>
      <c r="D16" s="19"/>
      <c r="E16" s="20">
        <v>31038388981</v>
      </c>
      <c r="F16" s="19"/>
      <c r="G16" s="20">
        <v>35147027595</v>
      </c>
      <c r="H16" s="19"/>
      <c r="I16" s="20">
        <v>-4108638613</v>
      </c>
      <c r="J16" s="19"/>
      <c r="K16" s="20">
        <v>1405861</v>
      </c>
      <c r="L16" s="19"/>
      <c r="M16" s="20">
        <v>31038388981</v>
      </c>
      <c r="N16" s="19"/>
      <c r="O16" s="20">
        <v>47556793203</v>
      </c>
      <c r="P16" s="19"/>
      <c r="Q16" s="20">
        <v>-16518404221</v>
      </c>
      <c r="R16" s="17"/>
      <c r="S16" s="3"/>
      <c r="T16" s="3"/>
    </row>
    <row r="17" spans="1:21" x14ac:dyDescent="0.45">
      <c r="A17" s="1" t="s">
        <v>36</v>
      </c>
      <c r="C17" s="20">
        <v>21204181</v>
      </c>
      <c r="D17" s="19"/>
      <c r="E17" s="20">
        <v>110027244162</v>
      </c>
      <c r="F17" s="19"/>
      <c r="G17" s="20">
        <v>116139868838</v>
      </c>
      <c r="H17" s="19"/>
      <c r="I17" s="20">
        <v>-6112624675</v>
      </c>
      <c r="J17" s="19"/>
      <c r="K17" s="20">
        <v>21204181</v>
      </c>
      <c r="L17" s="19"/>
      <c r="M17" s="20">
        <v>110027244162</v>
      </c>
      <c r="N17" s="19"/>
      <c r="O17" s="20">
        <v>111752285058</v>
      </c>
      <c r="P17" s="19"/>
      <c r="Q17" s="20">
        <v>-1725040895</v>
      </c>
      <c r="R17" s="17"/>
      <c r="S17" s="3"/>
      <c r="T17" s="3"/>
    </row>
    <row r="18" spans="1:21" x14ac:dyDescent="0.45">
      <c r="A18" s="1" t="s">
        <v>30</v>
      </c>
      <c r="C18" s="20">
        <v>18404889</v>
      </c>
      <c r="D18" s="19"/>
      <c r="E18" s="20">
        <v>125506306185</v>
      </c>
      <c r="F18" s="19"/>
      <c r="G18" s="20">
        <v>126238121382</v>
      </c>
      <c r="H18" s="19"/>
      <c r="I18" s="20">
        <v>-731815196</v>
      </c>
      <c r="J18" s="19"/>
      <c r="K18" s="20">
        <v>18404889</v>
      </c>
      <c r="L18" s="19"/>
      <c r="M18" s="20">
        <v>125506306185</v>
      </c>
      <c r="N18" s="19"/>
      <c r="O18" s="20">
        <v>109068611597</v>
      </c>
      <c r="P18" s="19"/>
      <c r="Q18" s="20">
        <v>16437694588</v>
      </c>
      <c r="R18" s="17"/>
      <c r="S18" s="3"/>
      <c r="T18" s="3"/>
    </row>
    <row r="19" spans="1:21" x14ac:dyDescent="0.45">
      <c r="A19" s="1" t="s">
        <v>98</v>
      </c>
      <c r="C19" s="20">
        <v>17609052</v>
      </c>
      <c r="D19" s="19"/>
      <c r="E19" s="20">
        <v>35008556281</v>
      </c>
      <c r="F19" s="19"/>
      <c r="G19" s="20">
        <v>36811496929</v>
      </c>
      <c r="H19" s="19"/>
      <c r="I19" s="20">
        <v>-1802940647</v>
      </c>
      <c r="J19" s="19"/>
      <c r="K19" s="20">
        <v>17609052</v>
      </c>
      <c r="L19" s="19"/>
      <c r="M19" s="20">
        <v>35008556281</v>
      </c>
      <c r="N19" s="19"/>
      <c r="O19" s="20">
        <v>52285855848</v>
      </c>
      <c r="P19" s="19"/>
      <c r="Q19" s="20">
        <v>-17277299566</v>
      </c>
      <c r="R19" s="17"/>
      <c r="S19" s="3"/>
      <c r="T19" s="3"/>
      <c r="U19" s="3"/>
    </row>
    <row r="20" spans="1:21" x14ac:dyDescent="0.45">
      <c r="A20" s="1" t="s">
        <v>34</v>
      </c>
      <c r="C20" s="20">
        <v>7400000</v>
      </c>
      <c r="D20" s="19"/>
      <c r="E20" s="20">
        <v>41855469300</v>
      </c>
      <c r="F20" s="19"/>
      <c r="G20" s="20">
        <v>41929029000</v>
      </c>
      <c r="H20" s="19"/>
      <c r="I20" s="20">
        <v>-73559700</v>
      </c>
      <c r="J20" s="19"/>
      <c r="K20" s="20">
        <v>7400000</v>
      </c>
      <c r="L20" s="19"/>
      <c r="M20" s="20">
        <v>41855469300</v>
      </c>
      <c r="N20" s="19"/>
      <c r="O20" s="20">
        <v>39280879801</v>
      </c>
      <c r="P20" s="19"/>
      <c r="Q20" s="20">
        <v>2574589499</v>
      </c>
      <c r="R20" s="17"/>
      <c r="S20" s="3"/>
      <c r="T20" s="3"/>
      <c r="U20" s="3"/>
    </row>
    <row r="21" spans="1:21" x14ac:dyDescent="0.45">
      <c r="A21" s="1" t="s">
        <v>23</v>
      </c>
      <c r="C21" s="20">
        <v>2224603</v>
      </c>
      <c r="D21" s="19"/>
      <c r="E21" s="20">
        <v>48561610802</v>
      </c>
      <c r="F21" s="19"/>
      <c r="G21" s="20">
        <v>47566495827</v>
      </c>
      <c r="H21" s="19"/>
      <c r="I21" s="20">
        <v>995114975</v>
      </c>
      <c r="J21" s="19"/>
      <c r="K21" s="20">
        <v>2224603</v>
      </c>
      <c r="L21" s="19"/>
      <c r="M21" s="20">
        <v>48561610802</v>
      </c>
      <c r="N21" s="19"/>
      <c r="O21" s="20">
        <v>58910806547</v>
      </c>
      <c r="P21" s="19"/>
      <c r="Q21" s="20">
        <v>-10349195744</v>
      </c>
      <c r="R21" s="17"/>
      <c r="S21" s="3"/>
      <c r="T21" s="3"/>
      <c r="U21" s="3"/>
    </row>
    <row r="22" spans="1:21" x14ac:dyDescent="0.45">
      <c r="A22" s="1" t="s">
        <v>35</v>
      </c>
      <c r="C22" s="20">
        <v>8554343</v>
      </c>
      <c r="D22" s="19"/>
      <c r="E22" s="20">
        <v>32151524256</v>
      </c>
      <c r="F22" s="19"/>
      <c r="G22" s="20">
        <v>36700867148</v>
      </c>
      <c r="H22" s="19"/>
      <c r="I22" s="20">
        <v>-4549342891</v>
      </c>
      <c r="J22" s="19"/>
      <c r="K22" s="20">
        <v>8554343</v>
      </c>
      <c r="L22" s="19"/>
      <c r="M22" s="20">
        <v>32151524256</v>
      </c>
      <c r="N22" s="19"/>
      <c r="O22" s="20">
        <v>48894809076</v>
      </c>
      <c r="P22" s="19"/>
      <c r="Q22" s="20">
        <v>-16743284819</v>
      </c>
      <c r="R22" s="17"/>
      <c r="S22" s="3"/>
      <c r="T22" s="3"/>
    </row>
    <row r="23" spans="1:21" x14ac:dyDescent="0.45">
      <c r="A23" s="1" t="s">
        <v>119</v>
      </c>
      <c r="C23" s="20">
        <v>625000</v>
      </c>
      <c r="D23" s="19"/>
      <c r="E23" s="20">
        <v>5249826562</v>
      </c>
      <c r="F23" s="19"/>
      <c r="G23" s="20">
        <v>5808979687</v>
      </c>
      <c r="H23" s="19"/>
      <c r="I23" s="20">
        <v>-559153124</v>
      </c>
      <c r="J23" s="19"/>
      <c r="K23" s="20">
        <v>625000</v>
      </c>
      <c r="L23" s="19"/>
      <c r="M23" s="20">
        <v>5249826562</v>
      </c>
      <c r="N23" s="19"/>
      <c r="O23" s="20">
        <v>5292301050</v>
      </c>
      <c r="P23" s="19"/>
      <c r="Q23" s="20">
        <v>-42474487</v>
      </c>
      <c r="R23" s="17"/>
      <c r="S23" s="3"/>
      <c r="T23" s="3"/>
    </row>
    <row r="24" spans="1:21" x14ac:dyDescent="0.45">
      <c r="A24" s="1" t="s">
        <v>102</v>
      </c>
      <c r="C24" s="20">
        <v>5400000</v>
      </c>
      <c r="D24" s="19"/>
      <c r="E24" s="20">
        <v>73110389400</v>
      </c>
      <c r="F24" s="19"/>
      <c r="G24" s="20">
        <v>76009039200</v>
      </c>
      <c r="H24" s="19"/>
      <c r="I24" s="20">
        <v>-2898649800</v>
      </c>
      <c r="J24" s="19"/>
      <c r="K24" s="20">
        <v>5400000</v>
      </c>
      <c r="L24" s="19"/>
      <c r="M24" s="20">
        <v>73110389400</v>
      </c>
      <c r="N24" s="19"/>
      <c r="O24" s="20">
        <v>78472458373</v>
      </c>
      <c r="P24" s="19"/>
      <c r="Q24" s="20">
        <v>-5362068973</v>
      </c>
      <c r="R24" s="17"/>
      <c r="S24" s="3"/>
      <c r="T24" s="3"/>
    </row>
    <row r="25" spans="1:21" x14ac:dyDescent="0.45">
      <c r="A25" s="1" t="s">
        <v>107</v>
      </c>
      <c r="C25" s="20">
        <v>2000000</v>
      </c>
      <c r="D25" s="19"/>
      <c r="E25" s="20">
        <v>66621231000</v>
      </c>
      <c r="F25" s="19"/>
      <c r="G25" s="20">
        <v>69185880000</v>
      </c>
      <c r="H25" s="19"/>
      <c r="I25" s="20">
        <v>-2564649000</v>
      </c>
      <c r="J25" s="19"/>
      <c r="K25" s="20">
        <v>2000000</v>
      </c>
      <c r="L25" s="19"/>
      <c r="M25" s="20">
        <v>66621231000</v>
      </c>
      <c r="N25" s="19"/>
      <c r="O25" s="20">
        <v>75468276000</v>
      </c>
      <c r="P25" s="19"/>
      <c r="Q25" s="20">
        <v>-8847045000</v>
      </c>
      <c r="R25" s="17"/>
      <c r="S25" s="3"/>
      <c r="T25" s="3"/>
    </row>
    <row r="26" spans="1:21" x14ac:dyDescent="0.45">
      <c r="A26" s="1" t="s">
        <v>16</v>
      </c>
      <c r="C26" s="20">
        <v>36502254</v>
      </c>
      <c r="D26" s="19"/>
      <c r="E26" s="20">
        <v>103303581731</v>
      </c>
      <c r="F26" s="19"/>
      <c r="G26" s="20">
        <v>104900124616</v>
      </c>
      <c r="H26" s="19"/>
      <c r="I26" s="20">
        <v>-1596542884</v>
      </c>
      <c r="J26" s="19"/>
      <c r="K26" s="20">
        <v>36502254</v>
      </c>
      <c r="L26" s="19"/>
      <c r="M26" s="20">
        <v>103303581731</v>
      </c>
      <c r="N26" s="19"/>
      <c r="O26" s="20">
        <v>107766644798</v>
      </c>
      <c r="P26" s="19"/>
      <c r="Q26" s="20">
        <v>-4463063066</v>
      </c>
      <c r="R26" s="17"/>
      <c r="S26" s="3"/>
      <c r="T26" s="3"/>
    </row>
    <row r="27" spans="1:21" x14ac:dyDescent="0.45">
      <c r="A27" s="1" t="s">
        <v>21</v>
      </c>
      <c r="C27" s="20">
        <v>11509789</v>
      </c>
      <c r="D27" s="19"/>
      <c r="E27" s="20">
        <v>92216924388</v>
      </c>
      <c r="F27" s="19"/>
      <c r="G27" s="20">
        <v>91072793813</v>
      </c>
      <c r="H27" s="19"/>
      <c r="I27" s="20">
        <v>1144130575</v>
      </c>
      <c r="J27" s="19"/>
      <c r="K27" s="20">
        <v>11509789</v>
      </c>
      <c r="L27" s="19"/>
      <c r="M27" s="20">
        <v>92216924388</v>
      </c>
      <c r="N27" s="19"/>
      <c r="O27" s="20">
        <v>101598795108</v>
      </c>
      <c r="P27" s="19"/>
      <c r="Q27" s="20">
        <v>-9381870719</v>
      </c>
      <c r="R27" s="17"/>
      <c r="S27" s="3"/>
      <c r="T27" s="3"/>
    </row>
    <row r="28" spans="1:21" x14ac:dyDescent="0.45">
      <c r="A28" s="1" t="s">
        <v>26</v>
      </c>
      <c r="C28" s="20">
        <v>43238497</v>
      </c>
      <c r="D28" s="19"/>
      <c r="E28" s="20">
        <v>201925808875</v>
      </c>
      <c r="F28" s="19"/>
      <c r="G28" s="20">
        <v>208029143243</v>
      </c>
      <c r="H28" s="19"/>
      <c r="I28" s="20">
        <v>-6103334367</v>
      </c>
      <c r="J28" s="19"/>
      <c r="K28" s="20">
        <v>43238497</v>
      </c>
      <c r="L28" s="19"/>
      <c r="M28" s="20">
        <v>201925808875</v>
      </c>
      <c r="N28" s="19"/>
      <c r="O28" s="20">
        <v>202807719762</v>
      </c>
      <c r="P28" s="19"/>
      <c r="Q28" s="20">
        <v>-881910886</v>
      </c>
      <c r="R28" s="17"/>
      <c r="S28" s="3"/>
      <c r="T28" s="3"/>
    </row>
    <row r="29" spans="1:21" x14ac:dyDescent="0.45">
      <c r="A29" s="1" t="s">
        <v>116</v>
      </c>
      <c r="C29" s="20">
        <v>3622000</v>
      </c>
      <c r="D29" s="19"/>
      <c r="E29" s="20">
        <v>53286646680</v>
      </c>
      <c r="F29" s="19"/>
      <c r="G29" s="20">
        <v>54402785901</v>
      </c>
      <c r="H29" s="19"/>
      <c r="I29" s="20">
        <v>-1116139221</v>
      </c>
      <c r="J29" s="19"/>
      <c r="K29" s="20">
        <v>3622000</v>
      </c>
      <c r="L29" s="19"/>
      <c r="M29" s="20">
        <v>53286646680</v>
      </c>
      <c r="N29" s="19"/>
      <c r="O29" s="20">
        <v>60013100519</v>
      </c>
      <c r="P29" s="19"/>
      <c r="Q29" s="20">
        <v>-6726453839</v>
      </c>
      <c r="R29" s="17"/>
      <c r="S29" s="3"/>
      <c r="T29" s="3"/>
    </row>
    <row r="30" spans="1:21" x14ac:dyDescent="0.45">
      <c r="A30" s="1" t="s">
        <v>77</v>
      </c>
      <c r="C30" s="20">
        <v>15714229</v>
      </c>
      <c r="D30" s="19"/>
      <c r="E30" s="20">
        <v>30413560020</v>
      </c>
      <c r="F30" s="19"/>
      <c r="G30" s="20">
        <v>32131840247</v>
      </c>
      <c r="H30" s="19"/>
      <c r="I30" s="20">
        <v>-1718280226</v>
      </c>
      <c r="J30" s="19"/>
      <c r="K30" s="20">
        <v>15714229</v>
      </c>
      <c r="L30" s="19"/>
      <c r="M30" s="20">
        <v>30413560020</v>
      </c>
      <c r="N30" s="19"/>
      <c r="O30" s="20">
        <v>41598002232</v>
      </c>
      <c r="P30" s="19"/>
      <c r="Q30" s="20">
        <v>-11184442211</v>
      </c>
      <c r="R30" s="17"/>
      <c r="S30" s="3"/>
      <c r="T30" s="3"/>
    </row>
    <row r="31" spans="1:21" x14ac:dyDescent="0.45">
      <c r="A31" s="1" t="s">
        <v>103</v>
      </c>
      <c r="C31" s="20">
        <v>700982</v>
      </c>
      <c r="D31" s="19"/>
      <c r="E31" s="20">
        <v>97915903795</v>
      </c>
      <c r="F31" s="19"/>
      <c r="G31" s="20">
        <v>103100178804</v>
      </c>
      <c r="H31" s="19"/>
      <c r="I31" s="20">
        <v>-5184275008</v>
      </c>
      <c r="J31" s="19"/>
      <c r="K31" s="20">
        <v>700982</v>
      </c>
      <c r="L31" s="19"/>
      <c r="M31" s="20">
        <v>97915903795</v>
      </c>
      <c r="N31" s="19"/>
      <c r="O31" s="20">
        <v>115763046169</v>
      </c>
      <c r="P31" s="19"/>
      <c r="Q31" s="20">
        <v>-17847142373</v>
      </c>
      <c r="R31" s="17"/>
      <c r="S31" s="3"/>
      <c r="T31" s="3"/>
    </row>
    <row r="32" spans="1:21" x14ac:dyDescent="0.45">
      <c r="A32" s="1" t="s">
        <v>75</v>
      </c>
      <c r="C32" s="20">
        <v>15131137</v>
      </c>
      <c r="D32" s="19"/>
      <c r="E32" s="20">
        <v>86636774792</v>
      </c>
      <c r="F32" s="19"/>
      <c r="G32" s="20">
        <v>83929375580</v>
      </c>
      <c r="H32" s="19"/>
      <c r="I32" s="20">
        <v>2707399212</v>
      </c>
      <c r="J32" s="19"/>
      <c r="K32" s="20">
        <v>15131137</v>
      </c>
      <c r="L32" s="19"/>
      <c r="M32" s="20">
        <v>86636774792</v>
      </c>
      <c r="N32" s="19"/>
      <c r="O32" s="20">
        <v>84079786647</v>
      </c>
      <c r="P32" s="19"/>
      <c r="Q32" s="20">
        <v>2556988145</v>
      </c>
      <c r="R32" s="17"/>
      <c r="S32" s="3"/>
      <c r="T32" s="3"/>
    </row>
    <row r="33" spans="1:25" x14ac:dyDescent="0.45">
      <c r="A33" s="1" t="s">
        <v>28</v>
      </c>
      <c r="C33" s="20">
        <v>19848641</v>
      </c>
      <c r="D33" s="19"/>
      <c r="E33" s="20">
        <v>29872039961</v>
      </c>
      <c r="F33" s="19"/>
      <c r="G33" s="20">
        <v>30759914332</v>
      </c>
      <c r="H33" s="19"/>
      <c r="I33" s="20">
        <v>-887874370</v>
      </c>
      <c r="J33" s="19"/>
      <c r="K33" s="20">
        <v>19848641</v>
      </c>
      <c r="L33" s="19"/>
      <c r="M33" s="20">
        <v>29872039961</v>
      </c>
      <c r="N33" s="19"/>
      <c r="O33" s="20">
        <v>39244047214</v>
      </c>
      <c r="P33" s="19"/>
      <c r="Q33" s="20">
        <v>-9372007252</v>
      </c>
      <c r="R33" s="17"/>
      <c r="S33" s="3"/>
      <c r="T33" s="3"/>
    </row>
    <row r="34" spans="1:25" x14ac:dyDescent="0.45">
      <c r="A34" s="1" t="s">
        <v>24</v>
      </c>
      <c r="C34" s="20">
        <v>14604036</v>
      </c>
      <c r="D34" s="19"/>
      <c r="E34" s="20">
        <v>54148939607</v>
      </c>
      <c r="F34" s="19"/>
      <c r="G34" s="20">
        <v>55673239515</v>
      </c>
      <c r="H34" s="19"/>
      <c r="I34" s="20">
        <v>-1524299907</v>
      </c>
      <c r="J34" s="19"/>
      <c r="K34" s="20">
        <v>14604036</v>
      </c>
      <c r="L34" s="19"/>
      <c r="M34" s="20">
        <v>54148939607</v>
      </c>
      <c r="N34" s="19"/>
      <c r="O34" s="20">
        <v>63718198793</v>
      </c>
      <c r="P34" s="19"/>
      <c r="Q34" s="20">
        <v>-9569259185</v>
      </c>
      <c r="R34" s="17"/>
      <c r="S34" s="3"/>
      <c r="T34" s="3"/>
    </row>
    <row r="35" spans="1:25" x14ac:dyDescent="0.45">
      <c r="A35" s="1" t="s">
        <v>96</v>
      </c>
      <c r="C35" s="20">
        <v>1795135</v>
      </c>
      <c r="D35" s="19"/>
      <c r="E35" s="20">
        <v>33636956896</v>
      </c>
      <c r="F35" s="19"/>
      <c r="G35" s="20">
        <v>43183785511</v>
      </c>
      <c r="H35" s="19"/>
      <c r="I35" s="20">
        <v>-9546828614</v>
      </c>
      <c r="J35" s="19"/>
      <c r="K35" s="20">
        <v>1795135</v>
      </c>
      <c r="L35" s="19"/>
      <c r="M35" s="20">
        <v>33636956896</v>
      </c>
      <c r="N35" s="19"/>
      <c r="O35" s="20">
        <v>44968239458</v>
      </c>
      <c r="P35" s="19"/>
      <c r="Q35" s="20">
        <v>-11331282561</v>
      </c>
      <c r="R35" s="17"/>
      <c r="S35" s="3"/>
      <c r="T35" s="3"/>
    </row>
    <row r="36" spans="1:25" x14ac:dyDescent="0.45">
      <c r="A36" s="1" t="s">
        <v>31</v>
      </c>
      <c r="C36" s="20">
        <v>3545504</v>
      </c>
      <c r="D36" s="19"/>
      <c r="E36" s="20">
        <v>49870376754</v>
      </c>
      <c r="F36" s="19"/>
      <c r="G36" s="20">
        <v>52760391520</v>
      </c>
      <c r="H36" s="19"/>
      <c r="I36" s="20">
        <v>-2890014765</v>
      </c>
      <c r="J36" s="19"/>
      <c r="K36" s="20">
        <v>3545504</v>
      </c>
      <c r="L36" s="19"/>
      <c r="M36" s="20">
        <v>49870376754</v>
      </c>
      <c r="N36" s="19"/>
      <c r="O36" s="20">
        <v>53581781019</v>
      </c>
      <c r="P36" s="19"/>
      <c r="Q36" s="20">
        <v>-3711404264</v>
      </c>
      <c r="R36" s="17"/>
      <c r="S36" s="3"/>
      <c r="T36" s="3"/>
    </row>
    <row r="37" spans="1:25" x14ac:dyDescent="0.45">
      <c r="A37" s="1" t="s">
        <v>104</v>
      </c>
      <c r="C37" s="20">
        <v>8506949</v>
      </c>
      <c r="D37" s="19"/>
      <c r="E37" s="20">
        <v>62915114941</v>
      </c>
      <c r="F37" s="19"/>
      <c r="G37" s="20">
        <v>59701708533</v>
      </c>
      <c r="H37" s="19"/>
      <c r="I37" s="20">
        <v>3213406408</v>
      </c>
      <c r="J37" s="19"/>
      <c r="K37" s="20">
        <v>8506949</v>
      </c>
      <c r="L37" s="19"/>
      <c r="M37" s="20">
        <v>62915114941</v>
      </c>
      <c r="N37" s="19"/>
      <c r="O37" s="20">
        <v>54458782288</v>
      </c>
      <c r="P37" s="19"/>
      <c r="Q37" s="20">
        <v>8456332653</v>
      </c>
      <c r="R37" s="17"/>
      <c r="S37" s="3"/>
      <c r="T37" s="3"/>
    </row>
    <row r="38" spans="1:25" x14ac:dyDescent="0.45">
      <c r="A38" s="1" t="s">
        <v>95</v>
      </c>
      <c r="C38" s="20">
        <v>38750986</v>
      </c>
      <c r="D38" s="19"/>
      <c r="E38" s="20">
        <v>67218128770</v>
      </c>
      <c r="F38" s="19"/>
      <c r="G38" s="20">
        <v>72649507656</v>
      </c>
      <c r="H38" s="19"/>
      <c r="I38" s="20">
        <f>-22-5431378885</f>
        <v>-5431378907</v>
      </c>
      <c r="J38" s="19"/>
      <c r="K38" s="20">
        <v>38750986</v>
      </c>
      <c r="L38" s="19"/>
      <c r="M38" s="20">
        <v>67218128770</v>
      </c>
      <c r="N38" s="19"/>
      <c r="O38" s="20">
        <v>74531328949</v>
      </c>
      <c r="P38" s="19"/>
      <c r="Q38" s="20">
        <v>-7313200178</v>
      </c>
      <c r="R38" s="17"/>
      <c r="S38" s="3"/>
      <c r="T38" s="3"/>
      <c r="U38" s="3"/>
    </row>
    <row r="39" spans="1:25" x14ac:dyDescent="0.45">
      <c r="A39" s="1" t="s">
        <v>78</v>
      </c>
      <c r="C39" s="20">
        <v>21124532</v>
      </c>
      <c r="D39" s="19"/>
      <c r="E39" s="20">
        <v>47499378420</v>
      </c>
      <c r="F39" s="19"/>
      <c r="G39" s="20">
        <v>48444326266</v>
      </c>
      <c r="H39" s="19"/>
      <c r="I39" s="20">
        <v>-944947845</v>
      </c>
      <c r="J39" s="19"/>
      <c r="K39" s="20">
        <v>21124532</v>
      </c>
      <c r="L39" s="19"/>
      <c r="M39" s="20">
        <v>47499378420</v>
      </c>
      <c r="N39" s="19"/>
      <c r="O39" s="20">
        <v>54643998606</v>
      </c>
      <c r="P39" s="19"/>
      <c r="Q39" s="20">
        <v>-7144620185</v>
      </c>
      <c r="R39" s="17"/>
      <c r="S39" s="3"/>
      <c r="T39" s="3"/>
      <c r="U39" s="3"/>
    </row>
    <row r="40" spans="1:25" x14ac:dyDescent="0.45">
      <c r="A40" s="1" t="s">
        <v>99</v>
      </c>
      <c r="C40" s="20">
        <v>1601232</v>
      </c>
      <c r="D40" s="19"/>
      <c r="E40" s="20">
        <v>63397596990</v>
      </c>
      <c r="F40" s="19"/>
      <c r="G40" s="20">
        <v>62490325328</v>
      </c>
      <c r="H40" s="19"/>
      <c r="I40" s="20">
        <v>907271662</v>
      </c>
      <c r="J40" s="19"/>
      <c r="K40" s="20">
        <v>1601232</v>
      </c>
      <c r="L40" s="19"/>
      <c r="M40" s="20">
        <v>63397596990</v>
      </c>
      <c r="N40" s="19"/>
      <c r="O40" s="20">
        <v>72374811326</v>
      </c>
      <c r="P40" s="19"/>
      <c r="Q40" s="20">
        <f>-24-8977214335</f>
        <v>-8977214359</v>
      </c>
      <c r="R40" s="17"/>
      <c r="S40" s="3"/>
      <c r="T40" s="3"/>
      <c r="U40" s="3"/>
    </row>
    <row r="41" spans="1:25" ht="19.5" thickBot="1" x14ac:dyDescent="0.5">
      <c r="E41" s="29">
        <f>SUM(E8:E40)</f>
        <v>2040828936355</v>
      </c>
      <c r="F41" s="28"/>
      <c r="G41" s="29">
        <f>SUM(G8:G40)</f>
        <v>2125807879112</v>
      </c>
      <c r="H41" s="28"/>
      <c r="I41" s="29">
        <f>SUM(I8:I40)</f>
        <v>-84978942757</v>
      </c>
      <c r="J41" s="28"/>
      <c r="K41" s="28"/>
      <c r="L41" s="28"/>
      <c r="M41" s="29">
        <f>SUM(M8:M40)</f>
        <v>2040828936355</v>
      </c>
      <c r="N41" s="28"/>
      <c r="O41" s="29">
        <f>SUM(O8:O40)</f>
        <v>2268899079758</v>
      </c>
      <c r="P41" s="28"/>
      <c r="Q41" s="29">
        <f>SUM(Q8:Q40)</f>
        <v>-228070143403</v>
      </c>
      <c r="Y41" s="32"/>
    </row>
    <row r="42" spans="1:25" ht="19.5" thickTop="1" x14ac:dyDescent="0.45">
      <c r="E42" s="32"/>
      <c r="I42" s="32"/>
      <c r="O42" s="3"/>
      <c r="Q42" s="3"/>
    </row>
    <row r="43" spans="1:25" x14ac:dyDescent="0.45">
      <c r="I43" s="20"/>
      <c r="O43" s="3"/>
      <c r="Q43" s="32"/>
    </row>
    <row r="44" spans="1:25" x14ac:dyDescent="0.45">
      <c r="E44" s="3"/>
      <c r="G44" s="3"/>
      <c r="I44" s="20"/>
      <c r="O44" s="3"/>
    </row>
    <row r="45" spans="1:25" x14ac:dyDescent="0.45">
      <c r="E45" s="3"/>
      <c r="I45" s="20"/>
      <c r="O45" s="3"/>
    </row>
    <row r="46" spans="1:25" x14ac:dyDescent="0.45">
      <c r="E46" s="3"/>
      <c r="I46" s="20"/>
      <c r="M46" s="3"/>
    </row>
    <row r="47" spans="1:25" x14ac:dyDescent="0.45">
      <c r="E47" s="3"/>
      <c r="I47" s="20"/>
    </row>
    <row r="48" spans="1:25" x14ac:dyDescent="0.45">
      <c r="I48" s="20"/>
    </row>
    <row r="49" spans="7:9" x14ac:dyDescent="0.45">
      <c r="G49" s="3"/>
      <c r="I49" s="20"/>
    </row>
    <row r="50" spans="7:9" x14ac:dyDescent="0.45">
      <c r="G50" s="3"/>
      <c r="I50" s="3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46" orientation="portrait" r:id="rId1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31"/>
  <sheetViews>
    <sheetView rightToLeft="1" view="pageBreakPreview" zoomScale="41" zoomScaleNormal="100" zoomScaleSheetLayoutView="41" workbookViewId="0">
      <selection activeCell="T11" sqref="T11:T18"/>
    </sheetView>
  </sheetViews>
  <sheetFormatPr defaultRowHeight="18.75" x14ac:dyDescent="0.45"/>
  <cols>
    <col min="1" max="1" width="26.28515625" style="1" customWidth="1"/>
    <col min="2" max="2" width="1" style="1" customWidth="1"/>
    <col min="3" max="3" width="12.5703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8" style="1" bestFit="1" customWidth="1"/>
    <col min="8" max="8" width="1" style="1" customWidth="1"/>
    <col min="9" max="9" width="20.7109375" style="1" customWidth="1"/>
    <col min="10" max="10" width="1" style="1" customWidth="1"/>
    <col min="11" max="11" width="12.57031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0.7109375" style="1" bestFit="1" customWidth="1"/>
    <col min="18" max="18" width="1" style="1" customWidth="1"/>
    <col min="19" max="19" width="15.5703125" style="1" bestFit="1" customWidth="1"/>
    <col min="20" max="20" width="16.5703125" style="1" bestFit="1" customWidth="1"/>
    <col min="21" max="21" width="16.42578125" style="1" bestFit="1" customWidth="1"/>
    <col min="22" max="22" width="9.7109375" style="1" bestFit="1" customWidth="1"/>
    <col min="23" max="23" width="14.5703125" style="1" bestFit="1" customWidth="1"/>
    <col min="24" max="16384" width="9.140625" style="1"/>
  </cols>
  <sheetData>
    <row r="2" spans="1:23" ht="30" x14ac:dyDescent="0.4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23" ht="30" x14ac:dyDescent="0.45">
      <c r="A3" s="58" t="s">
        <v>55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23" ht="30" x14ac:dyDescent="0.45">
      <c r="A4" s="58" t="str">
        <f>'درآمد ناشی از تغییر قیمت اوراق'!A4:Q4</f>
        <v>برای ماه منتهی به 1403/03/31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6" spans="1:23" s="7" customFormat="1" ht="19.5" x14ac:dyDescent="0.45">
      <c r="A6" s="68" t="s">
        <v>3</v>
      </c>
      <c r="C6" s="67" t="s">
        <v>57</v>
      </c>
      <c r="D6" s="67" t="s">
        <v>57</v>
      </c>
      <c r="E6" s="67" t="s">
        <v>57</v>
      </c>
      <c r="F6" s="67" t="s">
        <v>57</v>
      </c>
      <c r="G6" s="67" t="s">
        <v>57</v>
      </c>
      <c r="H6" s="67" t="s">
        <v>57</v>
      </c>
      <c r="I6" s="67" t="s">
        <v>57</v>
      </c>
      <c r="K6" s="67" t="s">
        <v>58</v>
      </c>
      <c r="L6" s="67" t="s">
        <v>58</v>
      </c>
      <c r="M6" s="67" t="s">
        <v>58</v>
      </c>
      <c r="N6" s="67" t="s">
        <v>58</v>
      </c>
      <c r="O6" s="67" t="s">
        <v>58</v>
      </c>
      <c r="P6" s="67" t="s">
        <v>58</v>
      </c>
      <c r="Q6" s="67" t="s">
        <v>58</v>
      </c>
    </row>
    <row r="7" spans="1:23" s="7" customFormat="1" ht="19.5" x14ac:dyDescent="0.45">
      <c r="A7" s="67" t="s">
        <v>3</v>
      </c>
      <c r="C7" s="36" t="s">
        <v>7</v>
      </c>
      <c r="E7" s="36" t="s">
        <v>71</v>
      </c>
      <c r="G7" s="36" t="s">
        <v>72</v>
      </c>
      <c r="I7" s="36" t="s">
        <v>74</v>
      </c>
      <c r="K7" s="36" t="s">
        <v>7</v>
      </c>
      <c r="M7" s="36" t="s">
        <v>71</v>
      </c>
      <c r="O7" s="36" t="s">
        <v>72</v>
      </c>
      <c r="Q7" s="36" t="s">
        <v>74</v>
      </c>
    </row>
    <row r="8" spans="1:23" x14ac:dyDescent="0.45">
      <c r="A8" s="1" t="s">
        <v>29</v>
      </c>
      <c r="C8" s="28">
        <v>0</v>
      </c>
      <c r="D8" s="28"/>
      <c r="E8" s="28">
        <v>0</v>
      </c>
      <c r="F8" s="28"/>
      <c r="G8" s="28">
        <v>0</v>
      </c>
      <c r="H8" s="28"/>
      <c r="I8" s="28">
        <v>0</v>
      </c>
      <c r="J8" s="28"/>
      <c r="K8" s="28">
        <v>461481</v>
      </c>
      <c r="L8" s="28"/>
      <c r="M8" s="28">
        <v>3746551798</v>
      </c>
      <c r="N8" s="28"/>
      <c r="O8" s="28">
        <v>4055219029</v>
      </c>
      <c r="P8" s="28"/>
      <c r="Q8" s="28">
        <v>-308667231</v>
      </c>
      <c r="R8" s="17"/>
      <c r="S8" s="30"/>
      <c r="T8" s="3"/>
      <c r="U8" s="3"/>
      <c r="V8" s="3"/>
      <c r="W8" s="3"/>
    </row>
    <row r="9" spans="1:23" x14ac:dyDescent="0.45">
      <c r="A9" s="1" t="s">
        <v>112</v>
      </c>
      <c r="C9" s="28">
        <v>0</v>
      </c>
      <c r="D9" s="28"/>
      <c r="E9" s="28">
        <v>0</v>
      </c>
      <c r="F9" s="28"/>
      <c r="G9" s="28">
        <v>0</v>
      </c>
      <c r="H9" s="28"/>
      <c r="I9" s="28">
        <v>0</v>
      </c>
      <c r="J9" s="28"/>
      <c r="K9" s="28">
        <v>220000</v>
      </c>
      <c r="L9" s="28"/>
      <c r="M9" s="28">
        <v>5562368095</v>
      </c>
      <c r="N9" s="28"/>
      <c r="O9" s="28">
        <v>4481065116</v>
      </c>
      <c r="P9" s="28"/>
      <c r="Q9" s="28">
        <v>1081302979</v>
      </c>
      <c r="R9" s="17"/>
      <c r="S9" s="30"/>
      <c r="T9" s="3"/>
      <c r="U9" s="3"/>
      <c r="V9" s="3"/>
      <c r="W9" s="3"/>
    </row>
    <row r="10" spans="1:23" x14ac:dyDescent="0.45">
      <c r="A10" s="1" t="s">
        <v>15</v>
      </c>
      <c r="C10" s="28">
        <v>0</v>
      </c>
      <c r="D10" s="28"/>
      <c r="E10" s="28">
        <v>0</v>
      </c>
      <c r="F10" s="28"/>
      <c r="G10" s="28">
        <v>0</v>
      </c>
      <c r="H10" s="28"/>
      <c r="I10" s="28">
        <v>0</v>
      </c>
      <c r="J10" s="28"/>
      <c r="K10" s="28">
        <v>17703065</v>
      </c>
      <c r="L10" s="28"/>
      <c r="M10" s="28">
        <v>34850194417</v>
      </c>
      <c r="N10" s="28"/>
      <c r="O10" s="28">
        <v>36218105642</v>
      </c>
      <c r="P10" s="28"/>
      <c r="Q10" s="28">
        <v>-1367911225</v>
      </c>
      <c r="R10" s="17"/>
      <c r="S10" s="30"/>
      <c r="T10" s="3"/>
      <c r="U10" s="3"/>
      <c r="V10" s="3"/>
      <c r="W10" s="3"/>
    </row>
    <row r="11" spans="1:23" x14ac:dyDescent="0.45">
      <c r="A11" s="1" t="s">
        <v>34</v>
      </c>
      <c r="C11" s="28">
        <v>0</v>
      </c>
      <c r="D11" s="28"/>
      <c r="E11" s="28">
        <v>0</v>
      </c>
      <c r="F11" s="28"/>
      <c r="G11" s="28">
        <v>0</v>
      </c>
      <c r="H11" s="28"/>
      <c r="I11" s="28">
        <v>0</v>
      </c>
      <c r="J11" s="28"/>
      <c r="K11" s="28">
        <v>1877391</v>
      </c>
      <c r="L11" s="28"/>
      <c r="M11" s="28">
        <v>11671973329</v>
      </c>
      <c r="N11" s="28"/>
      <c r="O11" s="28">
        <v>9965617594</v>
      </c>
      <c r="P11" s="28"/>
      <c r="Q11" s="28">
        <v>1706355735</v>
      </c>
      <c r="R11" s="17"/>
      <c r="S11" s="30"/>
      <c r="T11" s="3"/>
      <c r="U11" s="3"/>
      <c r="V11" s="3"/>
      <c r="W11" s="3"/>
    </row>
    <row r="12" spans="1:23" x14ac:dyDescent="0.45">
      <c r="A12" s="1" t="s">
        <v>18</v>
      </c>
      <c r="C12" s="28">
        <v>0</v>
      </c>
      <c r="D12" s="28"/>
      <c r="E12" s="28">
        <v>0</v>
      </c>
      <c r="F12" s="28"/>
      <c r="G12" s="28">
        <v>0</v>
      </c>
      <c r="H12" s="28"/>
      <c r="I12" s="28">
        <v>0</v>
      </c>
      <c r="J12" s="28"/>
      <c r="K12" s="28">
        <v>1211824</v>
      </c>
      <c r="L12" s="28"/>
      <c r="M12" s="28">
        <v>36187517944</v>
      </c>
      <c r="N12" s="28"/>
      <c r="O12" s="28">
        <v>34061005209</v>
      </c>
      <c r="P12" s="28"/>
      <c r="Q12" s="28">
        <v>2126512735</v>
      </c>
      <c r="R12" s="17"/>
      <c r="S12" s="30"/>
      <c r="T12" s="3"/>
      <c r="U12" s="3"/>
      <c r="V12" s="3"/>
      <c r="W12" s="3"/>
    </row>
    <row r="13" spans="1:23" x14ac:dyDescent="0.45">
      <c r="A13" s="1" t="s">
        <v>111</v>
      </c>
      <c r="C13" s="28">
        <v>0</v>
      </c>
      <c r="D13" s="28"/>
      <c r="E13" s="28">
        <v>0</v>
      </c>
      <c r="F13" s="28"/>
      <c r="G13" s="28">
        <v>0</v>
      </c>
      <c r="H13" s="28"/>
      <c r="I13" s="28">
        <v>0</v>
      </c>
      <c r="J13" s="28"/>
      <c r="K13" s="28">
        <v>387000</v>
      </c>
      <c r="L13" s="28"/>
      <c r="M13" s="28">
        <v>10929959420</v>
      </c>
      <c r="N13" s="28"/>
      <c r="O13" s="28">
        <v>8160202737</v>
      </c>
      <c r="P13" s="28"/>
      <c r="Q13" s="28">
        <v>2769756683</v>
      </c>
      <c r="R13" s="17"/>
      <c r="S13" s="30"/>
      <c r="T13" s="3"/>
      <c r="U13" s="3"/>
      <c r="V13" s="3"/>
      <c r="W13" s="3"/>
    </row>
    <row r="14" spans="1:23" x14ac:dyDescent="0.45">
      <c r="A14" s="1" t="s">
        <v>24</v>
      </c>
      <c r="C14" s="28">
        <v>0</v>
      </c>
      <c r="D14" s="28"/>
      <c r="E14" s="28">
        <v>0</v>
      </c>
      <c r="F14" s="28"/>
      <c r="G14" s="28">
        <v>0</v>
      </c>
      <c r="H14" s="28"/>
      <c r="I14" s="28">
        <v>0</v>
      </c>
      <c r="J14" s="28"/>
      <c r="K14" s="28">
        <v>3052955</v>
      </c>
      <c r="L14" s="28"/>
      <c r="M14" s="28">
        <v>13208414848</v>
      </c>
      <c r="N14" s="28"/>
      <c r="O14" s="28">
        <v>13638345857</v>
      </c>
      <c r="P14" s="28"/>
      <c r="Q14" s="28">
        <v>-429931009</v>
      </c>
      <c r="R14" s="17"/>
      <c r="S14" s="30"/>
      <c r="T14" s="3"/>
      <c r="U14" s="3"/>
      <c r="V14" s="3"/>
      <c r="W14" s="3"/>
    </row>
    <row r="15" spans="1:23" x14ac:dyDescent="0.45">
      <c r="A15" s="1" t="s">
        <v>106</v>
      </c>
      <c r="C15" s="28">
        <v>0</v>
      </c>
      <c r="D15" s="28"/>
      <c r="E15" s="28">
        <v>0</v>
      </c>
      <c r="F15" s="28"/>
      <c r="G15" s="28">
        <v>0</v>
      </c>
      <c r="H15" s="28"/>
      <c r="I15" s="28">
        <v>0</v>
      </c>
      <c r="J15" s="28"/>
      <c r="K15" s="28">
        <v>1800000</v>
      </c>
      <c r="L15" s="28"/>
      <c r="M15" s="28">
        <v>8298636969</v>
      </c>
      <c r="N15" s="28"/>
      <c r="O15" s="28">
        <v>9608487300</v>
      </c>
      <c r="P15" s="28"/>
      <c r="Q15" s="28">
        <v>-1309850331</v>
      </c>
      <c r="R15" s="17"/>
      <c r="S15" s="30"/>
      <c r="T15" s="3"/>
      <c r="U15" s="3"/>
      <c r="V15" s="3"/>
      <c r="W15" s="3"/>
    </row>
    <row r="16" spans="1:23" x14ac:dyDescent="0.45">
      <c r="A16" s="1" t="s">
        <v>19</v>
      </c>
      <c r="C16" s="28">
        <v>0</v>
      </c>
      <c r="D16" s="28"/>
      <c r="E16" s="28">
        <v>0</v>
      </c>
      <c r="F16" s="28"/>
      <c r="G16" s="28">
        <v>0</v>
      </c>
      <c r="H16" s="28"/>
      <c r="I16" s="28">
        <v>0</v>
      </c>
      <c r="J16" s="28"/>
      <c r="K16" s="28">
        <v>1236522</v>
      </c>
      <c r="L16" s="28"/>
      <c r="M16" s="28">
        <v>2251640897</v>
      </c>
      <c r="N16" s="28"/>
      <c r="O16" s="28">
        <v>2769308055</v>
      </c>
      <c r="P16" s="28"/>
      <c r="Q16" s="28">
        <v>-517667158</v>
      </c>
      <c r="R16" s="17"/>
      <c r="S16" s="30"/>
      <c r="T16" s="3"/>
      <c r="U16" s="3"/>
      <c r="V16" s="3"/>
      <c r="W16" s="3"/>
    </row>
    <row r="17" spans="1:23" x14ac:dyDescent="0.45">
      <c r="A17" s="1" t="s">
        <v>26</v>
      </c>
      <c r="C17" s="28">
        <v>0</v>
      </c>
      <c r="D17" s="28"/>
      <c r="E17" s="28">
        <v>0</v>
      </c>
      <c r="F17" s="28"/>
      <c r="G17" s="28">
        <v>0</v>
      </c>
      <c r="H17" s="28"/>
      <c r="I17" s="28">
        <v>0</v>
      </c>
      <c r="J17" s="28"/>
      <c r="K17" s="28">
        <v>1</v>
      </c>
      <c r="L17" s="28"/>
      <c r="M17" s="28">
        <v>1</v>
      </c>
      <c r="N17" s="28"/>
      <c r="O17" s="28">
        <v>4690</v>
      </c>
      <c r="P17" s="28"/>
      <c r="Q17" s="28">
        <v>-4689</v>
      </c>
      <c r="R17" s="17"/>
      <c r="S17" s="30"/>
      <c r="T17" s="3"/>
      <c r="U17" s="3"/>
    </row>
    <row r="18" spans="1:23" x14ac:dyDescent="0.45">
      <c r="A18" s="1" t="s">
        <v>77</v>
      </c>
      <c r="C18" s="28">
        <v>0</v>
      </c>
      <c r="D18" s="28"/>
      <c r="E18" s="28">
        <v>0</v>
      </c>
      <c r="F18" s="28"/>
      <c r="G18" s="28">
        <v>0</v>
      </c>
      <c r="H18" s="28"/>
      <c r="I18" s="28">
        <v>0</v>
      </c>
      <c r="J18" s="28"/>
      <c r="K18" s="28">
        <v>1320863</v>
      </c>
      <c r="L18" s="28"/>
      <c r="M18" s="28">
        <v>3139901109</v>
      </c>
      <c r="N18" s="28"/>
      <c r="O18" s="28">
        <v>3496529286</v>
      </c>
      <c r="P18" s="28"/>
      <c r="Q18" s="28">
        <v>-356628177</v>
      </c>
      <c r="R18" s="17"/>
      <c r="S18" s="30"/>
      <c r="T18" s="3"/>
      <c r="U18" s="3"/>
      <c r="V18" s="3"/>
      <c r="W18" s="3"/>
    </row>
    <row r="19" spans="1:23" x14ac:dyDescent="0.45">
      <c r="A19" s="1" t="s">
        <v>113</v>
      </c>
      <c r="C19" s="28">
        <v>0</v>
      </c>
      <c r="D19" s="28"/>
      <c r="E19" s="28">
        <v>0</v>
      </c>
      <c r="F19" s="28"/>
      <c r="G19" s="28">
        <v>0</v>
      </c>
      <c r="H19" s="28"/>
      <c r="I19" s="28">
        <v>0</v>
      </c>
      <c r="J19" s="28"/>
      <c r="K19" s="28">
        <v>1200000</v>
      </c>
      <c r="L19" s="28"/>
      <c r="M19" s="28">
        <v>15190078251</v>
      </c>
      <c r="N19" s="28"/>
      <c r="O19" s="28">
        <v>10561581216</v>
      </c>
      <c r="P19" s="28"/>
      <c r="Q19" s="28">
        <v>4628497035</v>
      </c>
      <c r="R19" s="17"/>
      <c r="S19" s="30"/>
      <c r="T19" s="3"/>
      <c r="U19" s="3"/>
      <c r="V19" s="3"/>
      <c r="W19" s="3"/>
    </row>
    <row r="20" spans="1:23" x14ac:dyDescent="0.45">
      <c r="A20" s="1" t="s">
        <v>76</v>
      </c>
      <c r="C20" s="28">
        <v>0</v>
      </c>
      <c r="D20" s="28"/>
      <c r="E20" s="28">
        <v>0</v>
      </c>
      <c r="F20" s="28"/>
      <c r="G20" s="28">
        <v>0</v>
      </c>
      <c r="H20" s="28"/>
      <c r="I20" s="28">
        <v>0</v>
      </c>
      <c r="J20" s="28"/>
      <c r="K20" s="28">
        <v>6924087</v>
      </c>
      <c r="L20" s="28"/>
      <c r="M20" s="28">
        <v>87641860588</v>
      </c>
      <c r="N20" s="28"/>
      <c r="O20" s="28">
        <v>76537722147</v>
      </c>
      <c r="P20" s="28"/>
      <c r="Q20" s="28">
        <v>11104138441</v>
      </c>
      <c r="R20" s="17"/>
      <c r="S20" s="30"/>
      <c r="T20" s="3"/>
      <c r="U20" s="3"/>
      <c r="V20" s="3"/>
      <c r="W20" s="3"/>
    </row>
    <row r="21" spans="1:23" x14ac:dyDescent="0.45">
      <c r="A21" s="1" t="s">
        <v>27</v>
      </c>
      <c r="C21" s="28">
        <v>0</v>
      </c>
      <c r="D21" s="28"/>
      <c r="E21" s="28">
        <v>0</v>
      </c>
      <c r="F21" s="28"/>
      <c r="G21" s="28">
        <v>0</v>
      </c>
      <c r="H21" s="28"/>
      <c r="I21" s="28">
        <v>0</v>
      </c>
      <c r="J21" s="28"/>
      <c r="K21" s="28">
        <v>4853647</v>
      </c>
      <c r="L21" s="28"/>
      <c r="M21" s="28">
        <v>35048254312</v>
      </c>
      <c r="N21" s="28"/>
      <c r="O21" s="28">
        <v>36571739926</v>
      </c>
      <c r="P21" s="28"/>
      <c r="Q21" s="28">
        <v>-1523485614</v>
      </c>
      <c r="R21" s="17"/>
      <c r="S21" s="30"/>
      <c r="T21" s="3"/>
      <c r="U21" s="3"/>
      <c r="V21" s="3"/>
      <c r="W21" s="3"/>
    </row>
    <row r="22" spans="1:23" x14ac:dyDescent="0.45">
      <c r="A22" s="1" t="s">
        <v>109</v>
      </c>
      <c r="C22" s="28">
        <v>0</v>
      </c>
      <c r="D22" s="28"/>
      <c r="E22" s="28">
        <v>0</v>
      </c>
      <c r="F22" s="28"/>
      <c r="G22" s="28">
        <v>0</v>
      </c>
      <c r="H22" s="28"/>
      <c r="I22" s="28">
        <v>0</v>
      </c>
      <c r="J22" s="28"/>
      <c r="K22" s="28">
        <v>233072</v>
      </c>
      <c r="L22" s="28"/>
      <c r="M22" s="28">
        <v>25387661994</v>
      </c>
      <c r="N22" s="28"/>
      <c r="O22" s="28">
        <v>14950955149</v>
      </c>
      <c r="P22" s="28"/>
      <c r="Q22" s="28">
        <v>10436706845</v>
      </c>
      <c r="R22" s="17"/>
      <c r="S22" s="30"/>
      <c r="T22" s="3"/>
      <c r="U22" s="3"/>
      <c r="V22" s="3"/>
      <c r="W22" s="3"/>
    </row>
    <row r="23" spans="1:23" x14ac:dyDescent="0.45">
      <c r="A23" s="1" t="s">
        <v>25</v>
      </c>
      <c r="C23" s="28">
        <v>0</v>
      </c>
      <c r="D23" s="28"/>
      <c r="E23" s="28">
        <v>0</v>
      </c>
      <c r="F23" s="28"/>
      <c r="G23" s="28">
        <v>0</v>
      </c>
      <c r="H23" s="28"/>
      <c r="I23" s="28">
        <v>0</v>
      </c>
      <c r="J23" s="28"/>
      <c r="K23" s="28">
        <v>888236</v>
      </c>
      <c r="L23" s="28"/>
      <c r="M23" s="28">
        <v>12624643312</v>
      </c>
      <c r="N23" s="28"/>
      <c r="O23" s="28">
        <v>13155969837</v>
      </c>
      <c r="P23" s="28"/>
      <c r="Q23" s="28">
        <v>-531326525</v>
      </c>
      <c r="R23" s="17"/>
      <c r="S23" s="30"/>
      <c r="T23" s="3"/>
      <c r="U23" s="3"/>
      <c r="V23" s="3"/>
      <c r="W23" s="3"/>
    </row>
    <row r="24" spans="1:23" x14ac:dyDescent="0.45">
      <c r="A24" s="1" t="s">
        <v>105</v>
      </c>
      <c r="C24" s="28">
        <v>0</v>
      </c>
      <c r="D24" s="28"/>
      <c r="E24" s="28">
        <v>0</v>
      </c>
      <c r="F24" s="28"/>
      <c r="G24" s="28">
        <v>0</v>
      </c>
      <c r="H24" s="28"/>
      <c r="I24" s="28">
        <v>0</v>
      </c>
      <c r="J24" s="28"/>
      <c r="K24" s="28">
        <v>2421990</v>
      </c>
      <c r="L24" s="28"/>
      <c r="M24" s="28">
        <v>42175381148</v>
      </c>
      <c r="N24" s="28"/>
      <c r="O24" s="28">
        <v>43135793274</v>
      </c>
      <c r="P24" s="28"/>
      <c r="Q24" s="28">
        <v>-960412126</v>
      </c>
      <c r="R24" s="17"/>
      <c r="S24" s="30"/>
      <c r="T24" s="3"/>
      <c r="U24" s="3"/>
      <c r="V24" s="3"/>
      <c r="W24" s="3"/>
    </row>
    <row r="25" spans="1:23" ht="19.5" thickBot="1" x14ac:dyDescent="0.5">
      <c r="A25" s="1" t="s">
        <v>27</v>
      </c>
      <c r="E25" s="29">
        <f>SUM(E8:E24)</f>
        <v>0</v>
      </c>
      <c r="F25" s="28"/>
      <c r="G25" s="29">
        <f>SUM(G8:G24)</f>
        <v>0</v>
      </c>
      <c r="H25" s="28"/>
      <c r="I25" s="29">
        <f>SUM(I8:I24)</f>
        <v>0</v>
      </c>
      <c r="J25" s="28"/>
      <c r="K25" s="28"/>
      <c r="L25" s="28"/>
      <c r="M25" s="29">
        <f>SUM(M8:M24)</f>
        <v>347915038432</v>
      </c>
      <c r="N25" s="28"/>
      <c r="O25" s="29">
        <f>SUM(O8:O24)</f>
        <v>321367652064</v>
      </c>
      <c r="P25" s="28"/>
      <c r="Q25" s="29">
        <f>SUM(Q8:Q24)</f>
        <v>26547386368</v>
      </c>
    </row>
    <row r="26" spans="1:23" ht="19.5" thickTop="1" x14ac:dyDescent="0.45">
      <c r="I26" s="32"/>
      <c r="M26" s="3"/>
      <c r="O26" s="32"/>
      <c r="Q26" s="3"/>
    </row>
    <row r="27" spans="1:23" x14ac:dyDescent="0.45">
      <c r="I27" s="3"/>
      <c r="O27" s="3"/>
      <c r="Q27" s="3"/>
    </row>
    <row r="28" spans="1:23" x14ac:dyDescent="0.45">
      <c r="G28" s="3"/>
      <c r="I28" s="3"/>
      <c r="O28" s="32"/>
      <c r="Q28" s="32"/>
    </row>
    <row r="29" spans="1:23" x14ac:dyDescent="0.45">
      <c r="G29" s="3"/>
      <c r="I29" s="32"/>
      <c r="Q29" s="3"/>
    </row>
    <row r="30" spans="1:23" x14ac:dyDescent="0.45">
      <c r="G30" s="3"/>
      <c r="I30" s="3"/>
      <c r="Q30" s="3"/>
    </row>
    <row r="31" spans="1:23" x14ac:dyDescent="0.45">
      <c r="G31" s="3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3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88"/>
  <sheetViews>
    <sheetView rightToLeft="1" view="pageBreakPreview" zoomScaleNormal="86" zoomScaleSheetLayoutView="100" workbookViewId="0">
      <selection activeCell="K7" sqref="K7:U7"/>
    </sheetView>
  </sheetViews>
  <sheetFormatPr defaultRowHeight="18.75" x14ac:dyDescent="0.45"/>
  <cols>
    <col min="1" max="1" width="27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20.140625" style="1" bestFit="1" customWidth="1"/>
    <col min="24" max="24" width="16.5703125" style="1" bestFit="1" customWidth="1"/>
    <col min="25" max="16384" width="9.140625" style="1"/>
  </cols>
  <sheetData>
    <row r="2" spans="1:24" ht="30" x14ac:dyDescent="0.4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4" ht="30" x14ac:dyDescent="0.45">
      <c r="A3" s="58" t="s">
        <v>55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  <row r="4" spans="1:24" ht="30" x14ac:dyDescent="0.45">
      <c r="A4" s="58" t="str">
        <f>'درآمد ناشی از فروش'!A4:Q4</f>
        <v>برای ماه منتهی به 1403/03/31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</row>
    <row r="5" spans="1:24" x14ac:dyDescent="0.45">
      <c r="K5" s="28"/>
      <c r="U5" s="28"/>
    </row>
    <row r="6" spans="1:24" s="7" customFormat="1" ht="19.5" x14ac:dyDescent="0.45">
      <c r="A6" s="68" t="s">
        <v>3</v>
      </c>
      <c r="C6" s="67" t="s">
        <v>57</v>
      </c>
      <c r="D6" s="67" t="s">
        <v>57</v>
      </c>
      <c r="E6" s="67" t="s">
        <v>57</v>
      </c>
      <c r="F6" s="67" t="s">
        <v>57</v>
      </c>
      <c r="G6" s="67" t="s">
        <v>57</v>
      </c>
      <c r="H6" s="67" t="s">
        <v>57</v>
      </c>
      <c r="I6" s="67" t="s">
        <v>57</v>
      </c>
      <c r="J6" s="67" t="s">
        <v>57</v>
      </c>
      <c r="K6" s="67" t="s">
        <v>57</v>
      </c>
      <c r="M6" s="67" t="s">
        <v>58</v>
      </c>
      <c r="N6" s="67" t="s">
        <v>58</v>
      </c>
      <c r="O6" s="67" t="s">
        <v>58</v>
      </c>
      <c r="P6" s="67" t="s">
        <v>58</v>
      </c>
      <c r="Q6" s="67" t="s">
        <v>58</v>
      </c>
      <c r="R6" s="67" t="s">
        <v>58</v>
      </c>
      <c r="S6" s="67" t="s">
        <v>58</v>
      </c>
      <c r="T6" s="67" t="s">
        <v>58</v>
      </c>
      <c r="U6" s="67" t="s">
        <v>58</v>
      </c>
    </row>
    <row r="7" spans="1:24" s="7" customFormat="1" ht="19.5" x14ac:dyDescent="0.45">
      <c r="A7" s="67" t="s">
        <v>3</v>
      </c>
      <c r="C7" s="36" t="s">
        <v>79</v>
      </c>
      <c r="E7" s="36" t="s">
        <v>80</v>
      </c>
      <c r="G7" s="36" t="s">
        <v>81</v>
      </c>
      <c r="I7" s="36" t="s">
        <v>42</v>
      </c>
      <c r="K7" s="69" t="s">
        <v>82</v>
      </c>
      <c r="L7" s="70"/>
      <c r="M7" s="69" t="s">
        <v>79</v>
      </c>
      <c r="N7" s="70"/>
      <c r="O7" s="69" t="s">
        <v>80</v>
      </c>
      <c r="P7" s="70"/>
      <c r="Q7" s="69" t="s">
        <v>81</v>
      </c>
      <c r="R7" s="70"/>
      <c r="S7" s="69" t="s">
        <v>42</v>
      </c>
      <c r="T7" s="70"/>
      <c r="U7" s="69" t="s">
        <v>82</v>
      </c>
      <c r="W7" s="28"/>
    </row>
    <row r="8" spans="1:24" x14ac:dyDescent="0.45">
      <c r="A8" s="1" t="s">
        <v>29</v>
      </c>
      <c r="C8" s="28">
        <v>0</v>
      </c>
      <c r="D8" s="28"/>
      <c r="E8" s="28">
        <v>-1985066516</v>
      </c>
      <c r="F8" s="28"/>
      <c r="G8" s="28">
        <v>0</v>
      </c>
      <c r="H8" s="17"/>
      <c r="I8" s="28">
        <v>-1985066516</v>
      </c>
      <c r="J8" s="17"/>
      <c r="K8" s="37">
        <f>I8/-52259223791</f>
        <v>3.7984998092181095E-2</v>
      </c>
      <c r="L8" s="17"/>
      <c r="M8" s="28">
        <v>2700000000</v>
      </c>
      <c r="N8" s="17"/>
      <c r="O8" s="28">
        <v>-14436847431</v>
      </c>
      <c r="P8" s="28"/>
      <c r="Q8" s="28">
        <v>-308667231</v>
      </c>
      <c r="R8" s="28"/>
      <c r="S8" s="28">
        <v>-12045514662</v>
      </c>
      <c r="T8" s="17"/>
      <c r="U8" s="37">
        <f>S8/-108115097415</f>
        <v>0.11141380759953691</v>
      </c>
      <c r="V8" s="17"/>
      <c r="W8" s="46"/>
      <c r="X8" s="32"/>
    </row>
    <row r="9" spans="1:24" x14ac:dyDescent="0.45">
      <c r="A9" s="1" t="s">
        <v>112</v>
      </c>
      <c r="C9" s="28">
        <v>0</v>
      </c>
      <c r="D9" s="28"/>
      <c r="E9" s="28">
        <v>0</v>
      </c>
      <c r="F9" s="28"/>
      <c r="G9" s="28">
        <v>0</v>
      </c>
      <c r="H9" s="17"/>
      <c r="I9" s="28">
        <v>0</v>
      </c>
      <c r="J9" s="17"/>
      <c r="K9" s="37">
        <f t="shared" ref="K9:K52" si="0">I9/-52259223791</f>
        <v>0</v>
      </c>
      <c r="L9" s="17"/>
      <c r="M9" s="28">
        <v>0</v>
      </c>
      <c r="N9" s="17"/>
      <c r="O9" s="28">
        <v>0</v>
      </c>
      <c r="P9" s="28"/>
      <c r="Q9" s="28">
        <v>1081302979</v>
      </c>
      <c r="R9" s="28"/>
      <c r="S9" s="28">
        <v>1081302979</v>
      </c>
      <c r="T9" s="17"/>
      <c r="U9" s="37">
        <f t="shared" ref="U9:U52" si="1">S9/-108115097415</f>
        <v>-1.0001405953966045E-2</v>
      </c>
      <c r="V9" s="17"/>
      <c r="W9" s="46"/>
      <c r="X9" s="32"/>
    </row>
    <row r="10" spans="1:24" x14ac:dyDescent="0.45">
      <c r="A10" s="1" t="s">
        <v>15</v>
      </c>
      <c r="C10" s="28">
        <v>0</v>
      </c>
      <c r="D10" s="28"/>
      <c r="E10" s="28">
        <v>0</v>
      </c>
      <c r="F10" s="28"/>
      <c r="G10" s="28">
        <v>0</v>
      </c>
      <c r="H10" s="17"/>
      <c r="I10" s="28">
        <v>0</v>
      </c>
      <c r="J10" s="17"/>
      <c r="K10" s="37">
        <f t="shared" si="0"/>
        <v>0</v>
      </c>
      <c r="L10" s="17"/>
      <c r="M10" s="28">
        <v>0</v>
      </c>
      <c r="N10" s="17"/>
      <c r="O10" s="28">
        <v>0</v>
      </c>
      <c r="P10" s="28"/>
      <c r="Q10" s="28">
        <v>-1367911225</v>
      </c>
      <c r="R10" s="28"/>
      <c r="S10" s="28">
        <v>-1367911225</v>
      </c>
      <c r="T10" s="17"/>
      <c r="U10" s="37">
        <f t="shared" si="1"/>
        <v>1.2652360842346284E-2</v>
      </c>
      <c r="V10" s="17"/>
      <c r="W10" s="46"/>
      <c r="X10" s="32"/>
    </row>
    <row r="11" spans="1:24" x14ac:dyDescent="0.45">
      <c r="A11" s="1" t="s">
        <v>34</v>
      </c>
      <c r="C11" s="28">
        <v>0</v>
      </c>
      <c r="D11" s="28"/>
      <c r="E11" s="28">
        <v>-73559700</v>
      </c>
      <c r="F11" s="28"/>
      <c r="G11" s="28">
        <v>0</v>
      </c>
      <c r="H11" s="17"/>
      <c r="I11" s="28">
        <v>-73559700</v>
      </c>
      <c r="J11" s="17"/>
      <c r="K11" s="37">
        <f t="shared" si="0"/>
        <v>1.4075926633389517E-3</v>
      </c>
      <c r="L11" s="17"/>
      <c r="M11" s="28">
        <v>0</v>
      </c>
      <c r="N11" s="17"/>
      <c r="O11" s="28">
        <v>2574589499</v>
      </c>
      <c r="P11" s="28"/>
      <c r="Q11" s="28">
        <v>1706355735</v>
      </c>
      <c r="R11" s="28"/>
      <c r="S11" s="28">
        <v>4280945234</v>
      </c>
      <c r="T11" s="17"/>
      <c r="U11" s="37">
        <f t="shared" si="1"/>
        <v>-3.9596183478127794E-2</v>
      </c>
      <c r="V11" s="17"/>
      <c r="W11" s="46"/>
      <c r="X11" s="32"/>
    </row>
    <row r="12" spans="1:24" x14ac:dyDescent="0.45">
      <c r="A12" s="1" t="s">
        <v>18</v>
      </c>
      <c r="C12" s="28">
        <v>0</v>
      </c>
      <c r="D12" s="28"/>
      <c r="E12" s="28">
        <v>0</v>
      </c>
      <c r="F12" s="28"/>
      <c r="G12" s="28">
        <v>0</v>
      </c>
      <c r="H12" s="17"/>
      <c r="I12" s="28">
        <v>0</v>
      </c>
      <c r="J12" s="17"/>
      <c r="K12" s="37">
        <f t="shared" si="0"/>
        <v>0</v>
      </c>
      <c r="L12" s="17"/>
      <c r="M12" s="28">
        <v>0</v>
      </c>
      <c r="N12" s="17"/>
      <c r="O12" s="28">
        <v>0</v>
      </c>
      <c r="P12" s="28"/>
      <c r="Q12" s="28">
        <v>2126512735</v>
      </c>
      <c r="R12" s="28"/>
      <c r="S12" s="28">
        <v>2126512735</v>
      </c>
      <c r="T12" s="17"/>
      <c r="U12" s="37">
        <f t="shared" si="1"/>
        <v>-1.9668971178348729E-2</v>
      </c>
      <c r="V12" s="17"/>
      <c r="W12" s="46"/>
      <c r="X12" s="32"/>
    </row>
    <row r="13" spans="1:24" x14ac:dyDescent="0.45">
      <c r="A13" s="1" t="s">
        <v>111</v>
      </c>
      <c r="C13" s="28">
        <v>0</v>
      </c>
      <c r="D13" s="28"/>
      <c r="E13" s="28">
        <v>0</v>
      </c>
      <c r="F13" s="28"/>
      <c r="G13" s="28">
        <v>0</v>
      </c>
      <c r="H13" s="17"/>
      <c r="I13" s="28">
        <v>0</v>
      </c>
      <c r="J13" s="17"/>
      <c r="K13" s="37">
        <f t="shared" si="0"/>
        <v>0</v>
      </c>
      <c r="L13" s="17"/>
      <c r="M13" s="28">
        <v>0</v>
      </c>
      <c r="N13" s="17"/>
      <c r="O13" s="28">
        <v>0</v>
      </c>
      <c r="P13" s="28"/>
      <c r="Q13" s="28">
        <v>2769756683</v>
      </c>
      <c r="R13" s="28"/>
      <c r="S13" s="28">
        <v>2769756683</v>
      </c>
      <c r="T13" s="17"/>
      <c r="U13" s="37">
        <f t="shared" si="1"/>
        <v>-2.5618593047817214E-2</v>
      </c>
      <c r="V13" s="17"/>
      <c r="W13" s="46"/>
      <c r="X13" s="32"/>
    </row>
    <row r="14" spans="1:24" x14ac:dyDescent="0.45">
      <c r="A14" s="1" t="s">
        <v>24</v>
      </c>
      <c r="C14" s="28">
        <v>0</v>
      </c>
      <c r="D14" s="28"/>
      <c r="E14" s="28">
        <v>-1524299907</v>
      </c>
      <c r="F14" s="28"/>
      <c r="G14" s="28">
        <v>0</v>
      </c>
      <c r="H14" s="17"/>
      <c r="I14" s="28">
        <v>-1524299907</v>
      </c>
      <c r="J14" s="17"/>
      <c r="K14" s="37">
        <f t="shared" si="0"/>
        <v>2.9168054870009619E-2</v>
      </c>
      <c r="L14" s="17"/>
      <c r="M14" s="28">
        <v>0</v>
      </c>
      <c r="N14" s="17"/>
      <c r="O14" s="28">
        <v>-9569259185</v>
      </c>
      <c r="P14" s="28"/>
      <c r="Q14" s="28">
        <v>-429931009</v>
      </c>
      <c r="R14" s="28"/>
      <c r="S14" s="28">
        <v>-9999190194</v>
      </c>
      <c r="T14" s="17"/>
      <c r="U14" s="37">
        <f t="shared" si="1"/>
        <v>9.2486529939644693E-2</v>
      </c>
      <c r="V14" s="17"/>
      <c r="W14" s="46"/>
      <c r="X14" s="32"/>
    </row>
    <row r="15" spans="1:24" x14ac:dyDescent="0.45">
      <c r="A15" s="1" t="s">
        <v>106</v>
      </c>
      <c r="C15" s="28">
        <v>0</v>
      </c>
      <c r="D15" s="28"/>
      <c r="E15" s="28">
        <v>0</v>
      </c>
      <c r="F15" s="28"/>
      <c r="G15" s="28">
        <v>0</v>
      </c>
      <c r="H15" s="17"/>
      <c r="I15" s="28">
        <v>0</v>
      </c>
      <c r="J15" s="17"/>
      <c r="K15" s="37">
        <f t="shared" si="0"/>
        <v>0</v>
      </c>
      <c r="L15" s="17"/>
      <c r="M15" s="28">
        <v>0</v>
      </c>
      <c r="N15" s="17"/>
      <c r="O15" s="28">
        <v>0</v>
      </c>
      <c r="P15" s="28"/>
      <c r="Q15" s="28">
        <v>-1309850331</v>
      </c>
      <c r="R15" s="28"/>
      <c r="S15" s="28">
        <v>-1309850331</v>
      </c>
      <c r="T15" s="17"/>
      <c r="U15" s="37">
        <f t="shared" si="1"/>
        <v>1.2115332292326733E-2</v>
      </c>
      <c r="V15" s="17"/>
      <c r="W15" s="46"/>
      <c r="X15" s="32"/>
    </row>
    <row r="16" spans="1:24" x14ac:dyDescent="0.45">
      <c r="A16" s="1" t="s">
        <v>19</v>
      </c>
      <c r="C16" s="28">
        <v>0</v>
      </c>
      <c r="D16" s="28"/>
      <c r="E16" s="28">
        <v>0</v>
      </c>
      <c r="F16" s="28"/>
      <c r="G16" s="28">
        <v>0</v>
      </c>
      <c r="H16" s="17"/>
      <c r="I16" s="28">
        <v>0</v>
      </c>
      <c r="J16" s="17"/>
      <c r="K16" s="37">
        <f t="shared" si="0"/>
        <v>0</v>
      </c>
      <c r="L16" s="17"/>
      <c r="M16" s="28">
        <v>0</v>
      </c>
      <c r="N16" s="17"/>
      <c r="O16" s="28">
        <v>0</v>
      </c>
      <c r="P16" s="28"/>
      <c r="Q16" s="28">
        <v>-517667158</v>
      </c>
      <c r="R16" s="28"/>
      <c r="S16" s="28">
        <v>-517667158</v>
      </c>
      <c r="T16" s="17"/>
      <c r="U16" s="37">
        <f t="shared" si="1"/>
        <v>4.7881116548684566E-3</v>
      </c>
      <c r="V16" s="17"/>
      <c r="W16" s="46"/>
      <c r="X16" s="32"/>
    </row>
    <row r="17" spans="1:24" x14ac:dyDescent="0.45">
      <c r="A17" s="1" t="s">
        <v>26</v>
      </c>
      <c r="C17" s="28">
        <v>0</v>
      </c>
      <c r="D17" s="28"/>
      <c r="E17" s="28">
        <v>-6103334367</v>
      </c>
      <c r="F17" s="28"/>
      <c r="G17" s="28">
        <v>0</v>
      </c>
      <c r="H17" s="17"/>
      <c r="I17" s="28">
        <v>-6103334367</v>
      </c>
      <c r="J17" s="17"/>
      <c r="K17" s="37">
        <f t="shared" si="0"/>
        <v>0.11678961002959073</v>
      </c>
      <c r="L17" s="17"/>
      <c r="M17" s="28">
        <v>0</v>
      </c>
      <c r="N17" s="17"/>
      <c r="O17" s="28">
        <v>-881910886</v>
      </c>
      <c r="P17" s="28"/>
      <c r="Q17" s="28">
        <v>-4689</v>
      </c>
      <c r="R17" s="28"/>
      <c r="S17" s="28">
        <v>-881915575</v>
      </c>
      <c r="T17" s="17"/>
      <c r="U17" s="37">
        <f t="shared" si="1"/>
        <v>8.1571916974256184E-3</v>
      </c>
      <c r="V17" s="17"/>
      <c r="W17" s="46"/>
      <c r="X17" s="32"/>
    </row>
    <row r="18" spans="1:24" x14ac:dyDescent="0.45">
      <c r="A18" s="1" t="s">
        <v>77</v>
      </c>
      <c r="C18" s="28">
        <v>0</v>
      </c>
      <c r="D18" s="28"/>
      <c r="E18" s="28">
        <v>-1718280226</v>
      </c>
      <c r="F18" s="28"/>
      <c r="G18" s="28">
        <v>0</v>
      </c>
      <c r="H18" s="17"/>
      <c r="I18" s="28">
        <v>-1718280226</v>
      </c>
      <c r="J18" s="17"/>
      <c r="K18" s="37">
        <f t="shared" si="0"/>
        <v>3.2879941594079309E-2</v>
      </c>
      <c r="L18" s="17"/>
      <c r="M18" s="28">
        <v>0</v>
      </c>
      <c r="N18" s="17"/>
      <c r="O18" s="28">
        <v>-11184442211</v>
      </c>
      <c r="P18" s="28"/>
      <c r="Q18" s="28">
        <v>-356628177</v>
      </c>
      <c r="R18" s="28"/>
      <c r="S18" s="28">
        <v>-11541070388</v>
      </c>
      <c r="T18" s="17"/>
      <c r="U18" s="37">
        <f t="shared" si="1"/>
        <v>0.10674799971459657</v>
      </c>
      <c r="V18" s="17"/>
      <c r="W18" s="46"/>
      <c r="X18" s="32"/>
    </row>
    <row r="19" spans="1:24" x14ac:dyDescent="0.45">
      <c r="A19" s="1" t="s">
        <v>113</v>
      </c>
      <c r="C19" s="28">
        <v>0</v>
      </c>
      <c r="D19" s="28"/>
      <c r="E19" s="28">
        <v>0</v>
      </c>
      <c r="F19" s="28"/>
      <c r="G19" s="28">
        <v>0</v>
      </c>
      <c r="H19" s="17"/>
      <c r="I19" s="28">
        <v>0</v>
      </c>
      <c r="J19" s="17"/>
      <c r="K19" s="37">
        <f t="shared" si="0"/>
        <v>0</v>
      </c>
      <c r="L19" s="17"/>
      <c r="M19" s="28">
        <v>0</v>
      </c>
      <c r="N19" s="17"/>
      <c r="O19" s="28">
        <v>0</v>
      </c>
      <c r="P19" s="28"/>
      <c r="Q19" s="28">
        <v>4628497035</v>
      </c>
      <c r="R19" s="28"/>
      <c r="S19" s="28">
        <v>4628497035</v>
      </c>
      <c r="T19" s="17"/>
      <c r="U19" s="37">
        <f t="shared" si="1"/>
        <v>-4.281082980699269E-2</v>
      </c>
      <c r="V19" s="17"/>
      <c r="W19" s="46"/>
      <c r="X19" s="32"/>
    </row>
    <row r="20" spans="1:24" x14ac:dyDescent="0.45">
      <c r="A20" s="1" t="s">
        <v>76</v>
      </c>
      <c r="C20" s="28">
        <v>0</v>
      </c>
      <c r="D20" s="28"/>
      <c r="E20" s="28">
        <v>0</v>
      </c>
      <c r="F20" s="28"/>
      <c r="G20" s="28">
        <v>0</v>
      </c>
      <c r="H20" s="17"/>
      <c r="I20" s="28">
        <v>0</v>
      </c>
      <c r="J20" s="17"/>
      <c r="K20" s="37">
        <f t="shared" si="0"/>
        <v>0</v>
      </c>
      <c r="L20" s="17"/>
      <c r="M20" s="28">
        <v>0</v>
      </c>
      <c r="N20" s="17"/>
      <c r="O20" s="28">
        <v>0</v>
      </c>
      <c r="P20" s="28"/>
      <c r="Q20" s="28">
        <v>11104138441</v>
      </c>
      <c r="R20" s="28"/>
      <c r="S20" s="28">
        <v>11104138441</v>
      </c>
      <c r="T20" s="17"/>
      <c r="U20" s="37">
        <f t="shared" si="1"/>
        <v>-0.10270664048312091</v>
      </c>
      <c r="V20" s="17"/>
      <c r="W20" s="46"/>
      <c r="X20" s="32"/>
    </row>
    <row r="21" spans="1:24" x14ac:dyDescent="0.45">
      <c r="A21" s="1" t="s">
        <v>27</v>
      </c>
      <c r="C21" s="28">
        <v>0</v>
      </c>
      <c r="D21" s="28"/>
      <c r="E21" s="28">
        <v>0</v>
      </c>
      <c r="F21" s="28"/>
      <c r="G21" s="28">
        <v>0</v>
      </c>
      <c r="H21" s="17"/>
      <c r="I21" s="28">
        <v>0</v>
      </c>
      <c r="J21" s="17"/>
      <c r="K21" s="37">
        <f t="shared" si="0"/>
        <v>0</v>
      </c>
      <c r="L21" s="17"/>
      <c r="M21" s="28">
        <v>0</v>
      </c>
      <c r="N21" s="17"/>
      <c r="O21" s="28">
        <v>0</v>
      </c>
      <c r="P21" s="28"/>
      <c r="Q21" s="28">
        <v>-1523485614</v>
      </c>
      <c r="R21" s="28"/>
      <c r="S21" s="28">
        <v>-1523485614</v>
      </c>
      <c r="T21" s="17"/>
      <c r="U21" s="37">
        <f t="shared" si="1"/>
        <v>1.4091330909614758E-2</v>
      </c>
      <c r="V21" s="17"/>
      <c r="W21" s="46"/>
      <c r="X21" s="32"/>
    </row>
    <row r="22" spans="1:24" x14ac:dyDescent="0.45">
      <c r="A22" s="1" t="s">
        <v>109</v>
      </c>
      <c r="C22" s="28">
        <v>0</v>
      </c>
      <c r="D22" s="28"/>
      <c r="E22" s="28">
        <v>0</v>
      </c>
      <c r="F22" s="28"/>
      <c r="G22" s="28">
        <v>0</v>
      </c>
      <c r="H22" s="17"/>
      <c r="I22" s="28">
        <v>0</v>
      </c>
      <c r="J22" s="17"/>
      <c r="K22" s="37">
        <f t="shared" si="0"/>
        <v>0</v>
      </c>
      <c r="L22" s="17"/>
      <c r="M22" s="28">
        <v>0</v>
      </c>
      <c r="N22" s="17"/>
      <c r="O22" s="28">
        <v>0</v>
      </c>
      <c r="P22" s="28"/>
      <c r="Q22" s="28">
        <v>10436706845</v>
      </c>
      <c r="R22" s="28"/>
      <c r="S22" s="28">
        <v>10436706845</v>
      </c>
      <c r="T22" s="17"/>
      <c r="U22" s="37">
        <f t="shared" si="1"/>
        <v>-9.6533297333476764E-2</v>
      </c>
      <c r="V22" s="17"/>
      <c r="W22" s="46"/>
      <c r="X22" s="32"/>
    </row>
    <row r="23" spans="1:24" x14ac:dyDescent="0.45">
      <c r="A23" s="1" t="s">
        <v>25</v>
      </c>
      <c r="C23" s="28">
        <v>0</v>
      </c>
      <c r="D23" s="28"/>
      <c r="E23" s="28">
        <v>0</v>
      </c>
      <c r="F23" s="28"/>
      <c r="G23" s="28">
        <v>0</v>
      </c>
      <c r="H23" s="17"/>
      <c r="I23" s="28">
        <v>0</v>
      </c>
      <c r="J23" s="17"/>
      <c r="K23" s="37">
        <f t="shared" si="0"/>
        <v>0</v>
      </c>
      <c r="L23" s="17"/>
      <c r="M23" s="28">
        <v>0</v>
      </c>
      <c r="N23" s="17"/>
      <c r="O23" s="28">
        <v>0</v>
      </c>
      <c r="P23" s="28"/>
      <c r="Q23" s="28">
        <v>-531326525</v>
      </c>
      <c r="R23" s="28"/>
      <c r="S23" s="28">
        <v>-531326525</v>
      </c>
      <c r="T23" s="17"/>
      <c r="U23" s="37">
        <f t="shared" si="1"/>
        <v>4.914452631536761E-3</v>
      </c>
      <c r="V23" s="17"/>
      <c r="W23" s="46"/>
      <c r="X23" s="32"/>
    </row>
    <row r="24" spans="1:24" x14ac:dyDescent="0.45">
      <c r="A24" s="1" t="s">
        <v>105</v>
      </c>
      <c r="C24" s="28">
        <v>0</v>
      </c>
      <c r="D24" s="28"/>
      <c r="E24" s="28">
        <v>0</v>
      </c>
      <c r="F24" s="28"/>
      <c r="G24" s="28">
        <v>0</v>
      </c>
      <c r="H24" s="17"/>
      <c r="I24" s="28">
        <v>0</v>
      </c>
      <c r="J24" s="17"/>
      <c r="K24" s="37">
        <f t="shared" si="0"/>
        <v>0</v>
      </c>
      <c r="L24" s="17"/>
      <c r="M24" s="28">
        <v>0</v>
      </c>
      <c r="N24" s="17"/>
      <c r="O24" s="28">
        <v>0</v>
      </c>
      <c r="P24" s="28"/>
      <c r="Q24" s="28">
        <v>-960412126</v>
      </c>
      <c r="R24" s="28"/>
      <c r="S24" s="28">
        <v>-960412126</v>
      </c>
      <c r="T24" s="17"/>
      <c r="U24" s="37">
        <f t="shared" si="1"/>
        <v>8.8832378545010814E-3</v>
      </c>
      <c r="V24" s="17"/>
      <c r="W24" s="46"/>
      <c r="X24" s="32"/>
    </row>
    <row r="25" spans="1:24" x14ac:dyDescent="0.45">
      <c r="A25" s="1" t="s">
        <v>20</v>
      </c>
      <c r="C25" s="28">
        <v>4412745522</v>
      </c>
      <c r="D25" s="28"/>
      <c r="E25" s="28">
        <v>-4108638613</v>
      </c>
      <c r="F25" s="28"/>
      <c r="G25" s="28">
        <v>0</v>
      </c>
      <c r="H25" s="17"/>
      <c r="I25" s="28">
        <v>304106909</v>
      </c>
      <c r="J25" s="17"/>
      <c r="K25" s="37">
        <f t="shared" si="0"/>
        <v>-5.8192006489842431E-3</v>
      </c>
      <c r="L25" s="17"/>
      <c r="M25" s="28">
        <v>4412745522</v>
      </c>
      <c r="N25" s="17"/>
      <c r="O25" s="28">
        <v>-16518404221</v>
      </c>
      <c r="P25" s="28"/>
      <c r="Q25" s="28">
        <v>0</v>
      </c>
      <c r="R25" s="28"/>
      <c r="S25" s="28">
        <v>-12105658699</v>
      </c>
      <c r="T25" s="17"/>
      <c r="U25" s="37">
        <f t="shared" si="1"/>
        <v>0.11197010397662047</v>
      </c>
      <c r="V25" s="17"/>
      <c r="W25" s="46"/>
      <c r="X25" s="32"/>
    </row>
    <row r="26" spans="1:24" x14ac:dyDescent="0.45">
      <c r="A26" s="1" t="s">
        <v>23</v>
      </c>
      <c r="C26" s="28">
        <v>0</v>
      </c>
      <c r="D26" s="28"/>
      <c r="E26" s="28">
        <v>995114975</v>
      </c>
      <c r="F26" s="28"/>
      <c r="G26" s="28">
        <v>0</v>
      </c>
      <c r="H26" s="17"/>
      <c r="I26" s="28">
        <v>995114975</v>
      </c>
      <c r="J26" s="17"/>
      <c r="K26" s="37">
        <f t="shared" si="0"/>
        <v>-1.9041901176713939E-2</v>
      </c>
      <c r="L26" s="17"/>
      <c r="M26" s="28">
        <v>8753812805</v>
      </c>
      <c r="N26" s="17"/>
      <c r="O26" s="28">
        <v>-10349195744</v>
      </c>
      <c r="P26" s="28"/>
      <c r="Q26" s="28">
        <v>0</v>
      </c>
      <c r="R26" s="28"/>
      <c r="S26" s="28">
        <v>-1595382939</v>
      </c>
      <c r="T26" s="17"/>
      <c r="U26" s="37">
        <f t="shared" si="1"/>
        <v>1.4756338172421189E-2</v>
      </c>
      <c r="V26" s="17"/>
      <c r="W26" s="46"/>
      <c r="X26" s="32"/>
    </row>
    <row r="27" spans="1:24" x14ac:dyDescent="0.45">
      <c r="A27" s="1" t="s">
        <v>22</v>
      </c>
      <c r="C27" s="28">
        <v>0</v>
      </c>
      <c r="D27" s="28"/>
      <c r="E27" s="28">
        <v>505251956</v>
      </c>
      <c r="F27" s="28"/>
      <c r="G27" s="28">
        <v>0</v>
      </c>
      <c r="H27" s="17"/>
      <c r="I27" s="28">
        <v>505251956</v>
      </c>
      <c r="J27" s="17"/>
      <c r="K27" s="37">
        <f t="shared" si="0"/>
        <v>-9.6681871514328471E-3</v>
      </c>
      <c r="L27" s="17"/>
      <c r="M27" s="28">
        <v>9487822400</v>
      </c>
      <c r="N27" s="17"/>
      <c r="O27" s="28">
        <v>-5288303812</v>
      </c>
      <c r="P27" s="28"/>
      <c r="Q27" s="28">
        <v>0</v>
      </c>
      <c r="R27" s="28"/>
      <c r="S27" s="28">
        <v>4199518588</v>
      </c>
      <c r="T27" s="17"/>
      <c r="U27" s="37">
        <f t="shared" si="1"/>
        <v>-3.8843035694452001E-2</v>
      </c>
      <c r="V27" s="17"/>
      <c r="W27" s="46"/>
      <c r="X27" s="32"/>
    </row>
    <row r="28" spans="1:24" x14ac:dyDescent="0.45">
      <c r="A28" s="1" t="s">
        <v>32</v>
      </c>
      <c r="C28" s="28">
        <v>8816242000</v>
      </c>
      <c r="D28" s="28"/>
      <c r="E28" s="28">
        <v>-8698865822</v>
      </c>
      <c r="F28" s="28"/>
      <c r="G28" s="28">
        <v>0</v>
      </c>
      <c r="H28" s="17"/>
      <c r="I28" s="28">
        <v>117376178</v>
      </c>
      <c r="J28" s="17"/>
      <c r="K28" s="37">
        <f t="shared" si="0"/>
        <v>-2.2460375314685469E-3</v>
      </c>
      <c r="L28" s="17"/>
      <c r="M28" s="28">
        <v>8816242000</v>
      </c>
      <c r="N28" s="17"/>
      <c r="O28" s="28">
        <v>-10294587984</v>
      </c>
      <c r="P28" s="28"/>
      <c r="Q28" s="28">
        <v>0</v>
      </c>
      <c r="R28" s="28"/>
      <c r="S28" s="28">
        <v>-1478345984</v>
      </c>
      <c r="T28" s="17"/>
      <c r="U28" s="37">
        <f t="shared" si="1"/>
        <v>1.3673816324887228E-2</v>
      </c>
      <c r="V28" s="17"/>
      <c r="W28" s="46"/>
      <c r="X28" s="32"/>
    </row>
    <row r="29" spans="1:24" x14ac:dyDescent="0.45">
      <c r="A29" s="1" t="s">
        <v>103</v>
      </c>
      <c r="C29" s="28">
        <v>0</v>
      </c>
      <c r="D29" s="28"/>
      <c r="E29" s="28">
        <v>-5184275008</v>
      </c>
      <c r="F29" s="28"/>
      <c r="G29" s="28">
        <v>0</v>
      </c>
      <c r="H29" s="17"/>
      <c r="I29" s="28">
        <v>-5184275008</v>
      </c>
      <c r="J29" s="17"/>
      <c r="K29" s="37">
        <f t="shared" si="0"/>
        <v>9.9203061812273369E-2</v>
      </c>
      <c r="L29" s="17"/>
      <c r="M29" s="28">
        <v>13389007500</v>
      </c>
      <c r="N29" s="17"/>
      <c r="O29" s="28">
        <v>-17847142373</v>
      </c>
      <c r="P29" s="28"/>
      <c r="Q29" s="28">
        <v>0</v>
      </c>
      <c r="R29" s="28"/>
      <c r="S29" s="28">
        <v>-4458134873</v>
      </c>
      <c r="T29" s="17"/>
      <c r="U29" s="37">
        <f t="shared" si="1"/>
        <v>4.1235081682324544E-2</v>
      </c>
      <c r="V29" s="17"/>
      <c r="W29" s="46"/>
      <c r="X29" s="32"/>
    </row>
    <row r="30" spans="1:24" x14ac:dyDescent="0.45">
      <c r="A30" s="1" t="s">
        <v>35</v>
      </c>
      <c r="C30" s="28">
        <v>2794452740</v>
      </c>
      <c r="D30" s="28"/>
      <c r="E30" s="28">
        <v>-4549342891</v>
      </c>
      <c r="F30" s="28"/>
      <c r="G30" s="28">
        <v>0</v>
      </c>
      <c r="H30" s="17"/>
      <c r="I30" s="28">
        <v>-1754890151</v>
      </c>
      <c r="J30" s="17"/>
      <c r="K30" s="37">
        <f t="shared" si="0"/>
        <v>3.3580486346646128E-2</v>
      </c>
      <c r="L30" s="17"/>
      <c r="M30" s="28">
        <v>2794452740</v>
      </c>
      <c r="N30" s="17"/>
      <c r="O30" s="28">
        <v>-16743284819</v>
      </c>
      <c r="P30" s="28"/>
      <c r="Q30" s="28">
        <v>0</v>
      </c>
      <c r="R30" s="28"/>
      <c r="S30" s="28">
        <v>-13948832079</v>
      </c>
      <c r="T30" s="17"/>
      <c r="U30" s="37">
        <f t="shared" si="1"/>
        <v>0.12901835555359473</v>
      </c>
      <c r="V30" s="17"/>
      <c r="W30" s="46"/>
      <c r="X30" s="32"/>
    </row>
    <row r="31" spans="1:24" x14ac:dyDescent="0.45">
      <c r="A31" s="1" t="s">
        <v>96</v>
      </c>
      <c r="C31" s="28">
        <v>6598533482</v>
      </c>
      <c r="D31" s="28"/>
      <c r="E31" s="28">
        <v>-9546828614</v>
      </c>
      <c r="F31" s="28"/>
      <c r="G31" s="28">
        <v>0</v>
      </c>
      <c r="H31" s="17"/>
      <c r="I31" s="28">
        <v>-2948295132</v>
      </c>
      <c r="J31" s="17"/>
      <c r="K31" s="37">
        <f t="shared" si="0"/>
        <v>5.6416741737135227E-2</v>
      </c>
      <c r="L31" s="17"/>
      <c r="M31" s="28">
        <v>6598533482</v>
      </c>
      <c r="N31" s="17"/>
      <c r="O31" s="28">
        <v>-11331282561</v>
      </c>
      <c r="P31" s="28"/>
      <c r="Q31" s="28">
        <v>0</v>
      </c>
      <c r="R31" s="28"/>
      <c r="S31" s="28">
        <v>-4732749079</v>
      </c>
      <c r="T31" s="17"/>
      <c r="U31" s="37">
        <f t="shared" si="1"/>
        <v>4.3775098872947726E-2</v>
      </c>
      <c r="V31" s="17"/>
      <c r="W31" s="46"/>
      <c r="X31" s="32"/>
    </row>
    <row r="32" spans="1:24" x14ac:dyDescent="0.45">
      <c r="A32" s="1" t="s">
        <v>17</v>
      </c>
      <c r="C32" s="28">
        <v>8306847214</v>
      </c>
      <c r="D32" s="28"/>
      <c r="E32" s="28">
        <v>-15078396909</v>
      </c>
      <c r="F32" s="28"/>
      <c r="G32" s="28">
        <v>0</v>
      </c>
      <c r="H32" s="17"/>
      <c r="I32" s="28">
        <v>-6771549695</v>
      </c>
      <c r="J32" s="17"/>
      <c r="K32" s="37">
        <f t="shared" si="0"/>
        <v>0.12957616290057078</v>
      </c>
      <c r="L32" s="17"/>
      <c r="M32" s="28">
        <v>8306847214</v>
      </c>
      <c r="N32" s="17"/>
      <c r="O32" s="28">
        <v>-22094645183</v>
      </c>
      <c r="P32" s="28"/>
      <c r="Q32" s="28">
        <v>0</v>
      </c>
      <c r="R32" s="28"/>
      <c r="S32" s="28">
        <v>-13787797969</v>
      </c>
      <c r="T32" s="17"/>
      <c r="U32" s="37">
        <f t="shared" si="1"/>
        <v>0.12752888633190157</v>
      </c>
      <c r="V32" s="17"/>
      <c r="W32" s="46"/>
      <c r="X32" s="32"/>
    </row>
    <row r="33" spans="1:24" x14ac:dyDescent="0.45">
      <c r="A33" s="1" t="s">
        <v>101</v>
      </c>
      <c r="C33" s="28">
        <v>0</v>
      </c>
      <c r="D33" s="28"/>
      <c r="E33" s="28">
        <v>-49702500</v>
      </c>
      <c r="F33" s="28"/>
      <c r="G33" s="28">
        <v>0</v>
      </c>
      <c r="H33" s="17"/>
      <c r="I33" s="28">
        <v>-49702500</v>
      </c>
      <c r="J33" s="17"/>
      <c r="K33" s="37">
        <f t="shared" si="0"/>
        <v>9.5107612387767008E-4</v>
      </c>
      <c r="L33" s="17"/>
      <c r="M33" s="28">
        <v>7220000000</v>
      </c>
      <c r="N33" s="17"/>
      <c r="O33" s="28">
        <v>2026152841</v>
      </c>
      <c r="P33" s="28"/>
      <c r="Q33" s="28">
        <v>0</v>
      </c>
      <c r="R33" s="28"/>
      <c r="S33" s="28">
        <v>9246152841</v>
      </c>
      <c r="T33" s="17"/>
      <c r="U33" s="37">
        <f t="shared" si="1"/>
        <v>-8.5521384728615882E-2</v>
      </c>
      <c r="V33" s="17"/>
      <c r="W33" s="46"/>
      <c r="X33" s="32"/>
    </row>
    <row r="34" spans="1:24" x14ac:dyDescent="0.45">
      <c r="A34" s="1" t="s">
        <v>100</v>
      </c>
      <c r="C34" s="28">
        <v>0</v>
      </c>
      <c r="D34" s="28"/>
      <c r="E34" s="28">
        <v>-3773821658</v>
      </c>
      <c r="F34" s="28"/>
      <c r="G34" s="28">
        <v>0</v>
      </c>
      <c r="H34" s="17"/>
      <c r="I34" s="28">
        <v>-3773821658</v>
      </c>
      <c r="J34" s="17"/>
      <c r="K34" s="37">
        <f t="shared" si="0"/>
        <v>7.2213503841783461E-2</v>
      </c>
      <c r="L34" s="17"/>
      <c r="M34" s="28">
        <f>674+2246773334</f>
        <v>2246774008</v>
      </c>
      <c r="N34" s="17"/>
      <c r="O34" s="28">
        <v>-15745945541</v>
      </c>
      <c r="P34" s="28"/>
      <c r="Q34" s="28">
        <v>0</v>
      </c>
      <c r="R34" s="28"/>
      <c r="S34" s="28">
        <f>M34+O34+Q34</f>
        <v>-13499171533</v>
      </c>
      <c r="T34" s="17"/>
      <c r="U34" s="37">
        <f t="shared" si="1"/>
        <v>0.12485926439286647</v>
      </c>
      <c r="V34" s="17"/>
      <c r="W34" s="46"/>
      <c r="X34" s="32"/>
    </row>
    <row r="35" spans="1:24" x14ac:dyDescent="0.45">
      <c r="A35" s="1" t="s">
        <v>99</v>
      </c>
      <c r="C35" s="28">
        <v>0</v>
      </c>
      <c r="D35" s="28"/>
      <c r="E35" s="28">
        <v>907271662</v>
      </c>
      <c r="F35" s="28"/>
      <c r="G35" s="28">
        <v>0</v>
      </c>
      <c r="H35" s="17"/>
      <c r="I35" s="28">
        <v>907271662</v>
      </c>
      <c r="J35" s="17"/>
      <c r="K35" s="37">
        <f t="shared" si="0"/>
        <v>-1.7360986179749745E-2</v>
      </c>
      <c r="L35" s="17"/>
      <c r="M35" s="28">
        <v>15104421456</v>
      </c>
      <c r="N35" s="17"/>
      <c r="O35" s="28">
        <v>-8977214335</v>
      </c>
      <c r="P35" s="28"/>
      <c r="Q35" s="28">
        <v>0</v>
      </c>
      <c r="R35" s="28"/>
      <c r="S35" s="28">
        <v>6127207121</v>
      </c>
      <c r="T35" s="17"/>
      <c r="U35" s="37">
        <f t="shared" si="1"/>
        <v>-5.6673001897974563E-2</v>
      </c>
      <c r="V35" s="17"/>
      <c r="W35" s="46"/>
      <c r="X35" s="32"/>
    </row>
    <row r="36" spans="1:24" x14ac:dyDescent="0.45">
      <c r="A36" s="1" t="s">
        <v>102</v>
      </c>
      <c r="C36" s="28">
        <v>0</v>
      </c>
      <c r="D36" s="28"/>
      <c r="E36" s="28">
        <v>-2898649800</v>
      </c>
      <c r="F36" s="28"/>
      <c r="G36" s="28">
        <v>0</v>
      </c>
      <c r="H36" s="17"/>
      <c r="I36" s="28">
        <v>-2898649800</v>
      </c>
      <c r="J36" s="17"/>
      <c r="K36" s="37">
        <f t="shared" si="0"/>
        <v>5.5466759544545718E-2</v>
      </c>
      <c r="L36" s="17"/>
      <c r="M36" s="28">
        <v>1188000000</v>
      </c>
      <c r="N36" s="17"/>
      <c r="O36" s="28">
        <v>-5362068973</v>
      </c>
      <c r="P36" s="28"/>
      <c r="Q36" s="28">
        <v>0</v>
      </c>
      <c r="R36" s="28"/>
      <c r="S36" s="28">
        <v>-4174068973</v>
      </c>
      <c r="T36" s="17"/>
      <c r="U36" s="37">
        <f t="shared" si="1"/>
        <v>3.8607641974162298E-2</v>
      </c>
      <c r="V36" s="17"/>
      <c r="W36" s="46"/>
      <c r="X36" s="32"/>
    </row>
    <row r="37" spans="1:24" x14ac:dyDescent="0.45">
      <c r="A37" s="1" t="s">
        <v>119</v>
      </c>
      <c r="C37" s="28">
        <v>1769553975</v>
      </c>
      <c r="D37" s="28"/>
      <c r="E37" s="28">
        <v>-559153124</v>
      </c>
      <c r="F37" s="28"/>
      <c r="G37" s="28">
        <v>0</v>
      </c>
      <c r="H37" s="17"/>
      <c r="I37" s="28">
        <v>1210400851</v>
      </c>
      <c r="J37" s="17"/>
      <c r="K37" s="37">
        <f t="shared" si="0"/>
        <v>-2.3161477786978791E-2</v>
      </c>
      <c r="L37" s="17"/>
      <c r="M37" s="28">
        <v>1769553975</v>
      </c>
      <c r="N37" s="17"/>
      <c r="O37" s="28">
        <v>-42474487</v>
      </c>
      <c r="P37" s="28"/>
      <c r="Q37" s="28">
        <v>0</v>
      </c>
      <c r="R37" s="28"/>
      <c r="S37" s="28">
        <v>1727079488</v>
      </c>
      <c r="T37" s="17"/>
      <c r="U37" s="37">
        <f t="shared" si="1"/>
        <v>-1.5974452498253803E-2</v>
      </c>
      <c r="V37" s="17"/>
      <c r="W37" s="46"/>
      <c r="X37" s="32"/>
    </row>
    <row r="38" spans="1:24" x14ac:dyDescent="0.45">
      <c r="A38" s="1" t="s">
        <v>33</v>
      </c>
      <c r="C38" s="28">
        <v>0</v>
      </c>
      <c r="D38" s="28"/>
      <c r="E38" s="28">
        <v>-2657866237</v>
      </c>
      <c r="F38" s="28"/>
      <c r="G38" s="28">
        <v>0</v>
      </c>
      <c r="H38" s="17"/>
      <c r="I38" s="28">
        <v>-2657866237</v>
      </c>
      <c r="J38" s="17"/>
      <c r="K38" s="37">
        <f t="shared" si="0"/>
        <v>5.0859275056009033E-2</v>
      </c>
      <c r="L38" s="17"/>
      <c r="M38" s="28">
        <v>0</v>
      </c>
      <c r="N38" s="17"/>
      <c r="O38" s="28">
        <v>861792994</v>
      </c>
      <c r="P38" s="28"/>
      <c r="Q38" s="28">
        <v>0</v>
      </c>
      <c r="R38" s="28"/>
      <c r="S38" s="28">
        <v>861792994</v>
      </c>
      <c r="T38" s="17"/>
      <c r="U38" s="37">
        <f t="shared" si="1"/>
        <v>-7.9710698561552967E-3</v>
      </c>
      <c r="V38" s="17"/>
      <c r="W38" s="46"/>
      <c r="X38" s="32"/>
    </row>
    <row r="39" spans="1:24" x14ac:dyDescent="0.45">
      <c r="A39" s="1" t="s">
        <v>97</v>
      </c>
      <c r="C39" s="28">
        <v>0</v>
      </c>
      <c r="D39" s="28"/>
      <c r="E39" s="28">
        <v>-1862508143</v>
      </c>
      <c r="F39" s="28"/>
      <c r="G39" s="28">
        <v>0</v>
      </c>
      <c r="H39" s="17"/>
      <c r="I39" s="28">
        <v>-1862508143</v>
      </c>
      <c r="J39" s="17"/>
      <c r="K39" s="37">
        <f t="shared" si="0"/>
        <v>3.5639797300639549E-2</v>
      </c>
      <c r="L39" s="17"/>
      <c r="M39" s="28">
        <v>0</v>
      </c>
      <c r="N39" s="17"/>
      <c r="O39" s="28">
        <v>-8354679389</v>
      </c>
      <c r="P39" s="28"/>
      <c r="Q39" s="28">
        <v>0</v>
      </c>
      <c r="R39" s="28"/>
      <c r="S39" s="28">
        <v>-8354679389</v>
      </c>
      <c r="T39" s="17"/>
      <c r="U39" s="37">
        <f t="shared" si="1"/>
        <v>7.7275788384396929E-2</v>
      </c>
      <c r="V39" s="17"/>
      <c r="W39" s="46"/>
      <c r="X39" s="32"/>
    </row>
    <row r="40" spans="1:24" x14ac:dyDescent="0.45">
      <c r="A40" s="1" t="s">
        <v>36</v>
      </c>
      <c r="C40" s="28">
        <v>0</v>
      </c>
      <c r="D40" s="28"/>
      <c r="E40" s="28">
        <v>-6112624675</v>
      </c>
      <c r="F40" s="28"/>
      <c r="G40" s="28">
        <v>0</v>
      </c>
      <c r="H40" s="17"/>
      <c r="I40" s="28">
        <v>-6112624675</v>
      </c>
      <c r="J40" s="17"/>
      <c r="K40" s="37">
        <f t="shared" si="0"/>
        <v>0.11696738358468896</v>
      </c>
      <c r="L40" s="17"/>
      <c r="M40" s="28">
        <v>0</v>
      </c>
      <c r="N40" s="17"/>
      <c r="O40" s="28">
        <v>-1725040895</v>
      </c>
      <c r="P40" s="28"/>
      <c r="Q40" s="28">
        <v>0</v>
      </c>
      <c r="R40" s="28"/>
      <c r="S40" s="28">
        <v>-1725040895</v>
      </c>
      <c r="T40" s="17"/>
      <c r="U40" s="37">
        <f t="shared" si="1"/>
        <v>1.5955596732049618E-2</v>
      </c>
      <c r="V40" s="17"/>
      <c r="W40" s="46"/>
      <c r="X40" s="32"/>
    </row>
    <row r="41" spans="1:24" x14ac:dyDescent="0.45">
      <c r="A41" s="1" t="s">
        <v>30</v>
      </c>
      <c r="C41" s="28">
        <v>0</v>
      </c>
      <c r="D41" s="28"/>
      <c r="E41" s="28">
        <v>-731815196</v>
      </c>
      <c r="F41" s="28"/>
      <c r="G41" s="28">
        <v>0</v>
      </c>
      <c r="H41" s="17"/>
      <c r="I41" s="28">
        <v>-731815196</v>
      </c>
      <c r="J41" s="17"/>
      <c r="K41" s="37">
        <f t="shared" si="0"/>
        <v>1.4003560384416426E-2</v>
      </c>
      <c r="L41" s="17"/>
      <c r="M41" s="28">
        <v>0</v>
      </c>
      <c r="N41" s="17"/>
      <c r="O41" s="28">
        <v>16437694588</v>
      </c>
      <c r="P41" s="28"/>
      <c r="Q41" s="28">
        <v>0</v>
      </c>
      <c r="R41" s="28"/>
      <c r="S41" s="28">
        <v>16437694588</v>
      </c>
      <c r="T41" s="17"/>
      <c r="U41" s="37">
        <f t="shared" si="1"/>
        <v>-0.15203884546210858</v>
      </c>
      <c r="V41" s="17"/>
      <c r="W41" s="46"/>
      <c r="X41" s="32"/>
    </row>
    <row r="42" spans="1:24" x14ac:dyDescent="0.45">
      <c r="A42" s="1" t="s">
        <v>98</v>
      </c>
      <c r="C42" s="28">
        <v>0</v>
      </c>
      <c r="D42" s="28"/>
      <c r="E42" s="28">
        <v>-1802940647</v>
      </c>
      <c r="F42" s="28"/>
      <c r="G42" s="28">
        <v>0</v>
      </c>
      <c r="H42" s="17"/>
      <c r="I42" s="28">
        <v>-1802940647</v>
      </c>
      <c r="J42" s="17"/>
      <c r="K42" s="37">
        <f t="shared" si="0"/>
        <v>3.4499950749565085E-2</v>
      </c>
      <c r="L42" s="17"/>
      <c r="M42" s="28">
        <v>0</v>
      </c>
      <c r="N42" s="17"/>
      <c r="O42" s="28">
        <v>-17277299566</v>
      </c>
      <c r="P42" s="28"/>
      <c r="Q42" s="28">
        <v>0</v>
      </c>
      <c r="R42" s="28"/>
      <c r="S42" s="28">
        <v>-17277299566</v>
      </c>
      <c r="T42" s="17"/>
      <c r="U42" s="37">
        <f t="shared" si="1"/>
        <v>0.15980468943834045</v>
      </c>
      <c r="V42" s="17"/>
      <c r="W42" s="46"/>
      <c r="X42" s="32"/>
    </row>
    <row r="43" spans="1:24" x14ac:dyDescent="0.45">
      <c r="A43" s="1" t="s">
        <v>107</v>
      </c>
      <c r="C43" s="28">
        <v>0</v>
      </c>
      <c r="D43" s="28"/>
      <c r="E43" s="28">
        <v>-2564649000</v>
      </c>
      <c r="F43" s="28"/>
      <c r="G43" s="28">
        <v>0</v>
      </c>
      <c r="H43" s="17"/>
      <c r="I43" s="28">
        <v>-2564649000</v>
      </c>
      <c r="J43" s="17"/>
      <c r="K43" s="37">
        <f t="shared" si="0"/>
        <v>4.9075527992087774E-2</v>
      </c>
      <c r="L43" s="17"/>
      <c r="M43" s="28">
        <v>0</v>
      </c>
      <c r="N43" s="17"/>
      <c r="O43" s="28">
        <v>-8847045000</v>
      </c>
      <c r="P43" s="28"/>
      <c r="Q43" s="28">
        <v>0</v>
      </c>
      <c r="R43" s="28"/>
      <c r="S43" s="28">
        <v>-8847045000</v>
      </c>
      <c r="T43" s="17"/>
      <c r="U43" s="37">
        <f t="shared" si="1"/>
        <v>8.182987585943341E-2</v>
      </c>
      <c r="V43" s="17"/>
      <c r="W43" s="46"/>
      <c r="X43" s="32"/>
    </row>
    <row r="44" spans="1:24" x14ac:dyDescent="0.45">
      <c r="A44" s="1" t="s">
        <v>16</v>
      </c>
      <c r="C44" s="28">
        <v>0</v>
      </c>
      <c r="D44" s="28"/>
      <c r="E44" s="28">
        <v>-1596542884</v>
      </c>
      <c r="F44" s="28"/>
      <c r="G44" s="28">
        <v>0</v>
      </c>
      <c r="H44" s="17"/>
      <c r="I44" s="28">
        <v>-1596542884</v>
      </c>
      <c r="J44" s="17"/>
      <c r="K44" s="37">
        <f t="shared" si="0"/>
        <v>3.0550451541053202E-2</v>
      </c>
      <c r="L44" s="17"/>
      <c r="M44" s="28">
        <v>0</v>
      </c>
      <c r="N44" s="17"/>
      <c r="O44" s="28">
        <v>-4463063066</v>
      </c>
      <c r="P44" s="28"/>
      <c r="Q44" s="28">
        <v>0</v>
      </c>
      <c r="R44" s="28"/>
      <c r="S44" s="28">
        <v>-4463063066</v>
      </c>
      <c r="T44" s="17"/>
      <c r="U44" s="37">
        <f t="shared" si="1"/>
        <v>4.1280664520594423E-2</v>
      </c>
      <c r="V44" s="17"/>
      <c r="W44" s="46"/>
      <c r="X44" s="32"/>
    </row>
    <row r="45" spans="1:24" x14ac:dyDescent="0.45">
      <c r="A45" s="1" t="s">
        <v>21</v>
      </c>
      <c r="C45" s="28">
        <v>0</v>
      </c>
      <c r="D45" s="28"/>
      <c r="E45" s="28">
        <v>1144130575</v>
      </c>
      <c r="F45" s="28"/>
      <c r="G45" s="28">
        <v>0</v>
      </c>
      <c r="H45" s="17"/>
      <c r="I45" s="28">
        <v>1144130575</v>
      </c>
      <c r="J45" s="17"/>
      <c r="K45" s="37">
        <f t="shared" si="0"/>
        <v>-2.1893371007110907E-2</v>
      </c>
      <c r="L45" s="17"/>
      <c r="M45" s="28">
        <v>0</v>
      </c>
      <c r="N45" s="17"/>
      <c r="O45" s="28">
        <v>-9381870719</v>
      </c>
      <c r="P45" s="28"/>
      <c r="Q45" s="28">
        <v>0</v>
      </c>
      <c r="R45" s="28"/>
      <c r="S45" s="28">
        <v>-9381870719</v>
      </c>
      <c r="T45" s="17"/>
      <c r="U45" s="37">
        <f t="shared" si="1"/>
        <v>8.6776693943008465E-2</v>
      </c>
      <c r="V45" s="17"/>
      <c r="W45" s="46"/>
      <c r="X45" s="32"/>
    </row>
    <row r="46" spans="1:24" x14ac:dyDescent="0.45">
      <c r="A46" s="1" t="s">
        <v>116</v>
      </c>
      <c r="C46" s="28">
        <v>0</v>
      </c>
      <c r="D46" s="28"/>
      <c r="E46" s="28">
        <v>-1116139221</v>
      </c>
      <c r="F46" s="28"/>
      <c r="G46" s="28">
        <v>0</v>
      </c>
      <c r="H46" s="17"/>
      <c r="I46" s="28">
        <v>-1116139221</v>
      </c>
      <c r="J46" s="17"/>
      <c r="K46" s="37">
        <f t="shared" si="0"/>
        <v>2.135774586824651E-2</v>
      </c>
      <c r="L46" s="17"/>
      <c r="M46" s="28">
        <v>0</v>
      </c>
      <c r="N46" s="17"/>
      <c r="O46" s="28">
        <v>-6726453839</v>
      </c>
      <c r="P46" s="28"/>
      <c r="Q46" s="28">
        <v>0</v>
      </c>
      <c r="R46" s="28"/>
      <c r="S46" s="28">
        <v>-6726453839</v>
      </c>
      <c r="T46" s="17"/>
      <c r="U46" s="37">
        <f t="shared" si="1"/>
        <v>6.2215675699578706E-2</v>
      </c>
      <c r="V46" s="17"/>
      <c r="W46" s="46"/>
      <c r="X46" s="32"/>
    </row>
    <row r="47" spans="1:24" x14ac:dyDescent="0.45">
      <c r="A47" s="1" t="s">
        <v>75</v>
      </c>
      <c r="C47" s="28">
        <v>0</v>
      </c>
      <c r="D47" s="28"/>
      <c r="E47" s="28">
        <v>2707399212</v>
      </c>
      <c r="F47" s="28"/>
      <c r="G47" s="28">
        <v>0</v>
      </c>
      <c r="H47" s="17"/>
      <c r="I47" s="28">
        <v>2707399212</v>
      </c>
      <c r="J47" s="17"/>
      <c r="K47" s="37">
        <f t="shared" si="0"/>
        <v>-5.1807107254935231E-2</v>
      </c>
      <c r="L47" s="17"/>
      <c r="M47" s="28">
        <v>0</v>
      </c>
      <c r="N47" s="17"/>
      <c r="O47" s="28">
        <v>2556988145</v>
      </c>
      <c r="P47" s="28"/>
      <c r="Q47" s="28">
        <v>0</v>
      </c>
      <c r="R47" s="28"/>
      <c r="S47" s="28">
        <v>2556988145</v>
      </c>
      <c r="T47" s="17"/>
      <c r="U47" s="37">
        <f t="shared" si="1"/>
        <v>-2.3650611303479625E-2</v>
      </c>
      <c r="V47" s="17"/>
      <c r="W47" s="46"/>
      <c r="X47" s="32"/>
    </row>
    <row r="48" spans="1:24" x14ac:dyDescent="0.45">
      <c r="A48" s="1" t="s">
        <v>28</v>
      </c>
      <c r="C48" s="28">
        <v>0</v>
      </c>
      <c r="D48" s="28"/>
      <c r="E48" s="28">
        <v>-887874370</v>
      </c>
      <c r="F48" s="28"/>
      <c r="G48" s="28">
        <v>0</v>
      </c>
      <c r="H48" s="17"/>
      <c r="I48" s="28">
        <v>-887874370</v>
      </c>
      <c r="J48" s="17"/>
      <c r="K48" s="37">
        <f t="shared" si="0"/>
        <v>1.698981166560894E-2</v>
      </c>
      <c r="L48" s="17"/>
      <c r="M48" s="28">
        <v>0</v>
      </c>
      <c r="N48" s="17"/>
      <c r="O48" s="28">
        <f>-24-9372007252</f>
        <v>-9372007276</v>
      </c>
      <c r="P48" s="28"/>
      <c r="Q48" s="28">
        <v>0</v>
      </c>
      <c r="R48" s="28"/>
      <c r="S48" s="28">
        <v>-9372007276</v>
      </c>
      <c r="T48" s="17"/>
      <c r="U48" s="37">
        <f t="shared" si="1"/>
        <v>8.6685462993438669E-2</v>
      </c>
      <c r="V48" s="17"/>
      <c r="W48" s="46"/>
      <c r="X48" s="32"/>
    </row>
    <row r="49" spans="1:24" x14ac:dyDescent="0.45">
      <c r="A49" s="1" t="s">
        <v>31</v>
      </c>
      <c r="C49" s="28">
        <v>0</v>
      </c>
      <c r="D49" s="28"/>
      <c r="E49" s="28">
        <f>-2890014765-22</f>
        <v>-2890014787</v>
      </c>
      <c r="F49" s="28"/>
      <c r="G49" s="28">
        <v>0</v>
      </c>
      <c r="H49" s="17"/>
      <c r="I49" s="28">
        <f>E49</f>
        <v>-2890014787</v>
      </c>
      <c r="J49" s="17"/>
      <c r="K49" s="37">
        <f t="shared" si="0"/>
        <v>5.5301525306958609E-2</v>
      </c>
      <c r="L49" s="17"/>
      <c r="M49" s="28">
        <v>0</v>
      </c>
      <c r="N49" s="17"/>
      <c r="O49" s="28">
        <v>-3711404264</v>
      </c>
      <c r="P49" s="28"/>
      <c r="Q49" s="28">
        <v>0</v>
      </c>
      <c r="R49" s="28"/>
      <c r="S49" s="28">
        <v>-3711404264</v>
      </c>
      <c r="T49" s="17"/>
      <c r="U49" s="37">
        <f t="shared" si="1"/>
        <v>3.4328270081964297E-2</v>
      </c>
      <c r="V49" s="17"/>
      <c r="W49" s="46"/>
      <c r="X49" s="32"/>
    </row>
    <row r="50" spans="1:24" x14ac:dyDescent="0.45">
      <c r="A50" s="1" t="s">
        <v>104</v>
      </c>
      <c r="C50" s="28">
        <v>0</v>
      </c>
      <c r="D50" s="28"/>
      <c r="E50" s="28">
        <v>3213406408</v>
      </c>
      <c r="F50" s="28"/>
      <c r="G50" s="28">
        <v>0</v>
      </c>
      <c r="H50" s="17"/>
      <c r="I50" s="28">
        <v>3213406408</v>
      </c>
      <c r="J50" s="17"/>
      <c r="K50" s="37">
        <f t="shared" si="0"/>
        <v>-6.1489746209231061E-2</v>
      </c>
      <c r="L50" s="17"/>
      <c r="M50" s="28">
        <v>0</v>
      </c>
      <c r="N50" s="17"/>
      <c r="O50" s="28">
        <v>8456332653</v>
      </c>
      <c r="P50" s="28"/>
      <c r="Q50" s="28">
        <v>0</v>
      </c>
      <c r="R50" s="28"/>
      <c r="S50" s="28">
        <v>8456332653</v>
      </c>
      <c r="T50" s="17"/>
      <c r="U50" s="37">
        <f t="shared" si="1"/>
        <v>-7.82160202893806E-2</v>
      </c>
      <c r="V50" s="17"/>
      <c r="W50" s="46"/>
      <c r="X50" s="32"/>
    </row>
    <row r="51" spans="1:24" x14ac:dyDescent="0.45">
      <c r="A51" s="1" t="s">
        <v>95</v>
      </c>
      <c r="C51" s="28">
        <v>0</v>
      </c>
      <c r="D51" s="28"/>
      <c r="E51" s="28">
        <v>-5431378885</v>
      </c>
      <c r="F51" s="28"/>
      <c r="G51" s="28">
        <v>0</v>
      </c>
      <c r="H51" s="17"/>
      <c r="I51" s="28">
        <v>-5431378885</v>
      </c>
      <c r="J51" s="17"/>
      <c r="K51" s="37">
        <f t="shared" si="0"/>
        <v>0.10393148789813031</v>
      </c>
      <c r="L51" s="17"/>
      <c r="M51" s="28">
        <v>0</v>
      </c>
      <c r="N51" s="17"/>
      <c r="O51" s="28">
        <v>-7313200178</v>
      </c>
      <c r="P51" s="28"/>
      <c r="Q51" s="28">
        <v>0</v>
      </c>
      <c r="R51" s="28"/>
      <c r="S51" s="28">
        <v>-7313200178</v>
      </c>
      <c r="T51" s="17"/>
      <c r="U51" s="37">
        <f t="shared" si="1"/>
        <v>6.7642728470458366E-2</v>
      </c>
      <c r="V51" s="17"/>
      <c r="W51" s="46"/>
      <c r="X51" s="32"/>
    </row>
    <row r="52" spans="1:24" x14ac:dyDescent="0.45">
      <c r="A52" s="1" t="s">
        <v>78</v>
      </c>
      <c r="C52" s="28">
        <v>0</v>
      </c>
      <c r="D52" s="28"/>
      <c r="E52" s="28">
        <v>-944947845</v>
      </c>
      <c r="F52" s="28"/>
      <c r="G52" s="28">
        <v>0</v>
      </c>
      <c r="H52" s="17"/>
      <c r="I52" s="28">
        <v>-944947845</v>
      </c>
      <c r="J52" s="17"/>
      <c r="K52" s="37">
        <f t="shared" si="0"/>
        <v>1.8081934182167043E-2</v>
      </c>
      <c r="L52" s="17"/>
      <c r="M52" s="28">
        <v>0</v>
      </c>
      <c r="N52" s="17"/>
      <c r="O52" s="28">
        <v>-7144620185</v>
      </c>
      <c r="P52" s="28"/>
      <c r="Q52" s="28">
        <v>0</v>
      </c>
      <c r="R52" s="28"/>
      <c r="S52" s="28">
        <v>-7144620185</v>
      </c>
      <c r="T52" s="17"/>
      <c r="U52" s="37">
        <f t="shared" si="1"/>
        <v>6.608346434333183E-2</v>
      </c>
      <c r="V52" s="17"/>
      <c r="W52" s="46"/>
      <c r="X52" s="32"/>
    </row>
    <row r="53" spans="1:24" ht="19.5" thickBot="1" x14ac:dyDescent="0.5">
      <c r="A53" s="1" t="s">
        <v>78</v>
      </c>
      <c r="C53" s="29">
        <f>SUM(C8:C52)</f>
        <v>32698374933</v>
      </c>
      <c r="D53" s="28"/>
      <c r="E53" s="29">
        <f>SUM(E8:E52)</f>
        <v>-84978942757</v>
      </c>
      <c r="F53" s="28"/>
      <c r="G53" s="29">
        <f>SUM(G8:G52)</f>
        <v>0</v>
      </c>
      <c r="H53" s="28"/>
      <c r="I53" s="29">
        <f>SUM(I8:I52)</f>
        <v>-52280567824</v>
      </c>
      <c r="J53" s="17"/>
      <c r="K53" s="38">
        <f>SUM(K8:K52)</f>
        <v>1.0004084261389983</v>
      </c>
      <c r="L53" s="17"/>
      <c r="M53" s="29">
        <f>SUM(M8:M52)</f>
        <v>92788213102</v>
      </c>
      <c r="N53" s="28"/>
      <c r="O53" s="29">
        <f>SUM(O8:O52)</f>
        <v>-228070143403</v>
      </c>
      <c r="P53" s="28"/>
      <c r="Q53" s="29">
        <f>SUM(Q8:Q52)</f>
        <v>26547386368</v>
      </c>
      <c r="R53" s="28"/>
      <c r="S53" s="29">
        <f>SUM(S8:S52)</f>
        <v>-108734543933</v>
      </c>
      <c r="T53" s="17"/>
      <c r="U53" s="38">
        <f>SUM(U8:U52)</f>
        <v>1.0057295098724488</v>
      </c>
      <c r="W53" s="46"/>
    </row>
    <row r="54" spans="1:24" ht="19.5" thickTop="1" x14ac:dyDescent="0.45">
      <c r="C54" s="25"/>
      <c r="D54" s="25"/>
      <c r="E54" s="25"/>
      <c r="F54" s="25"/>
      <c r="G54" s="25"/>
      <c r="K54" s="3"/>
      <c r="M54" s="28"/>
      <c r="N54" s="28"/>
      <c r="O54" s="28"/>
      <c r="P54" s="28"/>
      <c r="Q54" s="28"/>
      <c r="R54" s="28"/>
      <c r="S54" s="28"/>
      <c r="T54" s="28"/>
      <c r="U54" s="28"/>
      <c r="W54" s="46"/>
    </row>
    <row r="55" spans="1:24" x14ac:dyDescent="0.45">
      <c r="C55" s="25"/>
      <c r="D55" s="25"/>
      <c r="E55" s="25"/>
      <c r="F55" s="25"/>
      <c r="G55" s="25"/>
      <c r="M55" s="32"/>
      <c r="O55" s="32"/>
      <c r="W55" s="46"/>
    </row>
    <row r="56" spans="1:24" x14ac:dyDescent="0.45">
      <c r="C56" s="25"/>
      <c r="D56" s="25"/>
      <c r="E56" s="25"/>
      <c r="F56" s="25"/>
      <c r="G56" s="25"/>
      <c r="W56" s="46"/>
    </row>
    <row r="57" spans="1:24" x14ac:dyDescent="0.45">
      <c r="C57" s="25"/>
      <c r="D57" s="25"/>
      <c r="E57" s="25"/>
      <c r="F57" s="25"/>
      <c r="G57" s="25"/>
      <c r="W57" s="46"/>
    </row>
    <row r="58" spans="1:24" x14ac:dyDescent="0.45">
      <c r="C58" s="25"/>
      <c r="D58" s="25"/>
      <c r="E58" s="25"/>
      <c r="F58" s="25"/>
      <c r="G58" s="25"/>
      <c r="W58" s="46"/>
    </row>
    <row r="59" spans="1:24" x14ac:dyDescent="0.45">
      <c r="C59" s="25"/>
      <c r="D59" s="25"/>
      <c r="E59" s="25"/>
      <c r="F59" s="25"/>
      <c r="G59" s="25"/>
      <c r="W59" s="46"/>
    </row>
    <row r="60" spans="1:24" x14ac:dyDescent="0.45">
      <c r="C60" s="25"/>
      <c r="D60" s="25"/>
      <c r="E60" s="25"/>
      <c r="F60" s="25"/>
      <c r="G60" s="25"/>
      <c r="W60" s="46"/>
    </row>
    <row r="61" spans="1:24" x14ac:dyDescent="0.45">
      <c r="C61" s="25"/>
      <c r="D61" s="25"/>
      <c r="E61" s="25"/>
      <c r="F61" s="25"/>
      <c r="G61" s="25"/>
      <c r="W61" s="46"/>
    </row>
    <row r="62" spans="1:24" x14ac:dyDescent="0.45">
      <c r="C62" s="25"/>
      <c r="D62" s="25"/>
      <c r="E62" s="25"/>
      <c r="F62" s="25"/>
      <c r="G62" s="25"/>
      <c r="W62" s="46"/>
    </row>
    <row r="63" spans="1:24" x14ac:dyDescent="0.45">
      <c r="C63" s="25"/>
      <c r="D63" s="25"/>
      <c r="E63" s="25"/>
      <c r="F63" s="25"/>
      <c r="G63" s="25"/>
      <c r="W63" s="46"/>
    </row>
    <row r="64" spans="1:24" x14ac:dyDescent="0.45">
      <c r="C64" s="25"/>
      <c r="D64" s="25"/>
      <c r="E64" s="25"/>
      <c r="F64" s="25"/>
      <c r="G64" s="25"/>
      <c r="W64" s="46"/>
    </row>
    <row r="65" spans="3:23" x14ac:dyDescent="0.45">
      <c r="C65" s="25"/>
      <c r="D65" s="25"/>
      <c r="E65" s="25"/>
      <c r="F65" s="25"/>
      <c r="G65" s="25"/>
      <c r="W65" s="46"/>
    </row>
    <row r="66" spans="3:23" x14ac:dyDescent="0.45">
      <c r="C66" s="25"/>
      <c r="D66" s="25"/>
      <c r="E66" s="25"/>
      <c r="F66" s="25"/>
      <c r="G66" s="25"/>
      <c r="W66" s="46"/>
    </row>
    <row r="67" spans="3:23" x14ac:dyDescent="0.45">
      <c r="C67" s="25"/>
      <c r="D67" s="25"/>
      <c r="E67" s="25"/>
      <c r="F67" s="25"/>
      <c r="G67" s="25"/>
      <c r="W67" s="46"/>
    </row>
    <row r="68" spans="3:23" x14ac:dyDescent="0.45">
      <c r="C68" s="25"/>
      <c r="D68" s="25"/>
      <c r="E68" s="25"/>
      <c r="F68" s="25"/>
      <c r="G68" s="25"/>
      <c r="W68" s="46"/>
    </row>
    <row r="69" spans="3:23" x14ac:dyDescent="0.45">
      <c r="C69" s="25"/>
      <c r="D69" s="25"/>
      <c r="E69" s="25"/>
      <c r="F69" s="25"/>
      <c r="G69" s="25"/>
      <c r="W69" s="46"/>
    </row>
    <row r="70" spans="3:23" x14ac:dyDescent="0.45">
      <c r="C70" s="25"/>
      <c r="D70" s="25"/>
      <c r="E70" s="25"/>
      <c r="F70" s="25"/>
      <c r="G70" s="25"/>
      <c r="W70" s="46"/>
    </row>
    <row r="71" spans="3:23" x14ac:dyDescent="0.45">
      <c r="C71" s="25"/>
      <c r="D71" s="25"/>
      <c r="E71" s="25"/>
      <c r="F71" s="25"/>
      <c r="G71" s="25"/>
      <c r="W71" s="46"/>
    </row>
    <row r="72" spans="3:23" x14ac:dyDescent="0.45">
      <c r="C72" s="25"/>
      <c r="D72" s="25"/>
      <c r="E72" s="25"/>
      <c r="F72" s="25"/>
      <c r="G72" s="25"/>
      <c r="W72" s="46"/>
    </row>
    <row r="73" spans="3:23" x14ac:dyDescent="0.45">
      <c r="C73" s="25"/>
      <c r="D73" s="25"/>
      <c r="E73" s="25"/>
      <c r="F73" s="25"/>
      <c r="G73" s="25"/>
      <c r="W73" s="46"/>
    </row>
    <row r="74" spans="3:23" x14ac:dyDescent="0.45">
      <c r="C74" s="25"/>
      <c r="D74" s="25"/>
      <c r="E74" s="25"/>
      <c r="F74" s="25"/>
      <c r="G74" s="25"/>
      <c r="W74" s="46"/>
    </row>
    <row r="75" spans="3:23" x14ac:dyDescent="0.45">
      <c r="C75" s="25"/>
      <c r="D75" s="25"/>
      <c r="E75" s="25"/>
      <c r="F75" s="25"/>
      <c r="G75" s="25"/>
      <c r="W75" s="46"/>
    </row>
    <row r="76" spans="3:23" x14ac:dyDescent="0.45">
      <c r="C76" s="25"/>
      <c r="D76" s="25"/>
      <c r="E76" s="25"/>
      <c r="F76" s="25"/>
      <c r="G76" s="25"/>
      <c r="W76" s="46"/>
    </row>
    <row r="77" spans="3:23" x14ac:dyDescent="0.45">
      <c r="C77" s="25"/>
      <c r="D77" s="25"/>
      <c r="E77" s="25"/>
      <c r="F77" s="25"/>
      <c r="G77" s="25"/>
    </row>
    <row r="78" spans="3:23" x14ac:dyDescent="0.45">
      <c r="C78" s="25"/>
      <c r="D78" s="25"/>
      <c r="E78" s="25"/>
      <c r="F78" s="25"/>
      <c r="G78" s="25"/>
    </row>
    <row r="79" spans="3:23" x14ac:dyDescent="0.45">
      <c r="C79" s="25"/>
      <c r="D79" s="25"/>
      <c r="E79" s="25"/>
      <c r="F79" s="25"/>
      <c r="G79" s="25"/>
    </row>
    <row r="80" spans="3:23" x14ac:dyDescent="0.45">
      <c r="C80" s="25"/>
      <c r="D80" s="25"/>
      <c r="E80" s="25"/>
      <c r="F80" s="25"/>
      <c r="G80" s="25"/>
    </row>
    <row r="81" spans="3:7" x14ac:dyDescent="0.45">
      <c r="C81" s="25"/>
      <c r="D81" s="25"/>
      <c r="E81" s="25"/>
      <c r="F81" s="25"/>
      <c r="G81" s="25"/>
    </row>
    <row r="82" spans="3:7" x14ac:dyDescent="0.45">
      <c r="C82" s="25"/>
      <c r="D82" s="25"/>
      <c r="E82" s="25"/>
      <c r="F82" s="25"/>
      <c r="G82" s="25"/>
    </row>
    <row r="83" spans="3:7" x14ac:dyDescent="0.45">
      <c r="C83" s="25"/>
      <c r="D83" s="25"/>
      <c r="E83" s="25"/>
      <c r="F83" s="25"/>
      <c r="G83" s="25"/>
    </row>
    <row r="84" spans="3:7" x14ac:dyDescent="0.45">
      <c r="C84" s="25"/>
      <c r="D84" s="25"/>
      <c r="E84" s="25"/>
      <c r="F84" s="25"/>
      <c r="G84" s="25"/>
    </row>
    <row r="85" spans="3:7" x14ac:dyDescent="0.45">
      <c r="C85" s="25"/>
      <c r="D85" s="25"/>
      <c r="E85" s="25"/>
      <c r="F85" s="25"/>
      <c r="G85" s="25"/>
    </row>
    <row r="86" spans="3:7" x14ac:dyDescent="0.45">
      <c r="C86" s="25"/>
      <c r="D86" s="25"/>
      <c r="E86" s="25"/>
      <c r="F86" s="25"/>
      <c r="G86" s="25"/>
    </row>
    <row r="87" spans="3:7" x14ac:dyDescent="0.45">
      <c r="C87" s="25"/>
      <c r="D87" s="25"/>
      <c r="E87" s="25"/>
      <c r="F87" s="25"/>
      <c r="G87" s="25"/>
    </row>
    <row r="88" spans="3:7" x14ac:dyDescent="0.45">
      <c r="C88" s="25"/>
      <c r="D88" s="25"/>
      <c r="E88" s="25"/>
      <c r="F88" s="25"/>
      <c r="G88" s="25"/>
    </row>
  </sheetData>
  <mergeCells count="6">
    <mergeCell ref="M6:U6"/>
    <mergeCell ref="C6:K6"/>
    <mergeCell ref="A2:U2"/>
    <mergeCell ref="A3:U3"/>
    <mergeCell ref="A4:U4"/>
    <mergeCell ref="A6:A7"/>
  </mergeCells>
  <pageMargins left="0.7" right="0.7" top="0.75" bottom="0.75" header="0.3" footer="0.3"/>
  <pageSetup scale="3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view="pageBreakPreview" zoomScale="73" zoomScaleNormal="100" zoomScaleSheetLayoutView="73" workbookViewId="0">
      <selection activeCell="M15" sqref="M15"/>
    </sheetView>
  </sheetViews>
  <sheetFormatPr defaultRowHeight="18.75" x14ac:dyDescent="0.45"/>
  <cols>
    <col min="1" max="1" width="23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7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7" ht="30" x14ac:dyDescent="0.45">
      <c r="A3" s="58" t="s">
        <v>55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17" ht="30" x14ac:dyDescent="0.45">
      <c r="A4" s="58" t="str">
        <f>'سرمایه‌گذاری در سهام'!A4:U4</f>
        <v>برای ماه منتهی به 1403/03/31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6" spans="1:17" s="7" customFormat="1" ht="19.5" x14ac:dyDescent="0.45">
      <c r="A6" s="68" t="s">
        <v>59</v>
      </c>
      <c r="C6" s="67" t="s">
        <v>57</v>
      </c>
      <c r="D6" s="67" t="s">
        <v>57</v>
      </c>
      <c r="E6" s="67" t="s">
        <v>57</v>
      </c>
      <c r="F6" s="67" t="s">
        <v>57</v>
      </c>
      <c r="G6" s="67" t="s">
        <v>57</v>
      </c>
      <c r="H6" s="67" t="s">
        <v>57</v>
      </c>
      <c r="I6" s="67" t="s">
        <v>57</v>
      </c>
      <c r="K6" s="67" t="s">
        <v>58</v>
      </c>
      <c r="L6" s="67" t="s">
        <v>58</v>
      </c>
      <c r="M6" s="67" t="s">
        <v>58</v>
      </c>
      <c r="N6" s="67" t="s">
        <v>58</v>
      </c>
      <c r="O6" s="67" t="s">
        <v>58</v>
      </c>
      <c r="P6" s="67" t="s">
        <v>58</v>
      </c>
      <c r="Q6" s="67" t="s">
        <v>58</v>
      </c>
    </row>
    <row r="7" spans="1:17" s="7" customFormat="1" ht="19.5" x14ac:dyDescent="0.45">
      <c r="A7" s="67" t="s">
        <v>59</v>
      </c>
      <c r="C7" s="36" t="s">
        <v>83</v>
      </c>
      <c r="E7" s="36" t="s">
        <v>80</v>
      </c>
      <c r="G7" s="36" t="s">
        <v>81</v>
      </c>
      <c r="I7" s="36" t="s">
        <v>84</v>
      </c>
      <c r="K7" s="36" t="s">
        <v>83</v>
      </c>
      <c r="M7" s="36" t="s">
        <v>80</v>
      </c>
      <c r="O7" s="36" t="s">
        <v>81</v>
      </c>
      <c r="Q7" s="36" t="s">
        <v>84</v>
      </c>
    </row>
    <row r="8" spans="1:17" x14ac:dyDescent="0.45"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x14ac:dyDescent="0.45"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7" x14ac:dyDescent="0.45"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17" x14ac:dyDescent="0.45"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x14ac:dyDescent="0.45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x14ac:dyDescent="0.45"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 x14ac:dyDescent="0.45"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 x14ac:dyDescent="0.45"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0"/>
  <sheetViews>
    <sheetView rightToLeft="1" view="pageBreakPreview" zoomScale="41" zoomScaleNormal="100" zoomScaleSheetLayoutView="41" workbookViewId="0">
      <selection activeCell="A8" sqref="A8"/>
    </sheetView>
  </sheetViews>
  <sheetFormatPr defaultRowHeight="18.75" x14ac:dyDescent="0.45"/>
  <cols>
    <col min="1" max="1" width="20.42578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19.5703125" style="1" customWidth="1"/>
    <col min="8" max="8" width="1" style="1" customWidth="1"/>
    <col min="9" max="9" width="23.28515625" style="1" bestFit="1" customWidth="1"/>
    <col min="10" max="10" width="0.5703125" style="1" customWidth="1"/>
    <col min="11" max="11" width="30.85546875" style="1" customWidth="1"/>
    <col min="12" max="16384" width="9.140625" style="1"/>
  </cols>
  <sheetData>
    <row r="1" spans="1:12" x14ac:dyDescent="0.45">
      <c r="I1" s="17"/>
    </row>
    <row r="2" spans="1:12" ht="30" x14ac:dyDescent="0.4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2" ht="30" x14ac:dyDescent="0.45">
      <c r="A3" s="58" t="s">
        <v>55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2" ht="30" x14ac:dyDescent="0.45">
      <c r="A4" s="58" t="str">
        <f>'سرمایه‌گذاری در اوراق بهادار'!A4:Q4</f>
        <v>برای ماه منتهی به 1403/03/31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2" x14ac:dyDescent="0.45">
      <c r="I5" s="17"/>
    </row>
    <row r="6" spans="1:12" s="5" customFormat="1" ht="24" x14ac:dyDescent="0.55000000000000004">
      <c r="A6" s="57" t="s">
        <v>85</v>
      </c>
      <c r="B6" s="57" t="s">
        <v>85</v>
      </c>
      <c r="C6" s="57" t="s">
        <v>85</v>
      </c>
      <c r="E6" s="57" t="s">
        <v>57</v>
      </c>
      <c r="F6" s="56"/>
      <c r="G6" s="57"/>
      <c r="I6" s="56" t="s">
        <v>58</v>
      </c>
      <c r="J6" s="56"/>
      <c r="K6" s="56"/>
      <c r="L6" s="33"/>
    </row>
    <row r="7" spans="1:12" s="21" customFormat="1" ht="15.75" x14ac:dyDescent="0.4">
      <c r="A7" s="40" t="s">
        <v>86</v>
      </c>
      <c r="C7" s="40" t="s">
        <v>41</v>
      </c>
      <c r="E7" s="40" t="s">
        <v>87</v>
      </c>
      <c r="F7" s="49"/>
      <c r="G7" s="40" t="s">
        <v>88</v>
      </c>
      <c r="H7" s="49"/>
      <c r="I7" s="50" t="s">
        <v>87</v>
      </c>
      <c r="J7" s="51"/>
      <c r="K7" s="50" t="s">
        <v>88</v>
      </c>
      <c r="L7" s="42"/>
    </row>
    <row r="8" spans="1:12" x14ac:dyDescent="0.45">
      <c r="A8" s="1" t="s">
        <v>45</v>
      </c>
      <c r="C8" s="1" t="s">
        <v>46</v>
      </c>
      <c r="E8" s="28">
        <v>9701</v>
      </c>
      <c r="F8" s="25"/>
      <c r="G8" s="23">
        <f>E8/$E$13</f>
        <v>4.5450654649190612E-4</v>
      </c>
      <c r="H8" s="41"/>
      <c r="I8" s="20">
        <v>29453133</v>
      </c>
      <c r="J8" s="41"/>
      <c r="K8" s="23">
        <f>I8/$I$13</f>
        <v>0.31094932369223399</v>
      </c>
    </row>
    <row r="9" spans="1:12" x14ac:dyDescent="0.45">
      <c r="A9" s="1" t="s">
        <v>47</v>
      </c>
      <c r="C9" s="1" t="s">
        <v>48</v>
      </c>
      <c r="E9" s="28">
        <v>4123</v>
      </c>
      <c r="F9" s="25"/>
      <c r="G9" s="23">
        <f>E9/$E$13</f>
        <v>1.9316879612268106E-4</v>
      </c>
      <c r="H9" s="41"/>
      <c r="I9" s="20">
        <v>24206</v>
      </c>
      <c r="J9" s="41"/>
      <c r="K9" s="23">
        <f>I9/$I$13</f>
        <v>2.5555309614410857E-4</v>
      </c>
    </row>
    <row r="10" spans="1:12" x14ac:dyDescent="0.45">
      <c r="A10" s="1" t="s">
        <v>49</v>
      </c>
      <c r="C10" s="1" t="s">
        <v>50</v>
      </c>
      <c r="E10" s="28">
        <v>1774598</v>
      </c>
      <c r="F10" s="25"/>
      <c r="G10" s="23">
        <f>E10/$E$13</f>
        <v>8.3142604720280761E-2</v>
      </c>
      <c r="H10" s="41"/>
      <c r="I10" s="20">
        <v>2383251</v>
      </c>
      <c r="J10" s="41"/>
      <c r="K10" s="23">
        <f>I10/$I$13</f>
        <v>2.5161000245333506E-2</v>
      </c>
    </row>
    <row r="11" spans="1:12" x14ac:dyDescent="0.45">
      <c r="A11" s="1" t="s">
        <v>51</v>
      </c>
      <c r="C11" s="1" t="s">
        <v>52</v>
      </c>
      <c r="E11" s="28">
        <v>18062</v>
      </c>
      <c r="F11" s="25"/>
      <c r="G11" s="23">
        <f>E11/$E$13</f>
        <v>8.4623206295606726E-4</v>
      </c>
      <c r="H11" s="41"/>
      <c r="I11" s="20">
        <v>98527</v>
      </c>
      <c r="J11" s="41"/>
      <c r="K11" s="23">
        <f>I11/$I$13</f>
        <v>1.0401916840366266E-3</v>
      </c>
    </row>
    <row r="12" spans="1:12" x14ac:dyDescent="0.45">
      <c r="A12" s="1" t="s">
        <v>53</v>
      </c>
      <c r="C12" s="1" t="s">
        <v>54</v>
      </c>
      <c r="E12" s="28">
        <v>19537543</v>
      </c>
      <c r="F12" s="25"/>
      <c r="G12" s="23">
        <f>E12/$E$13</f>
        <v>0.91536348787414856</v>
      </c>
      <c r="H12" s="41"/>
      <c r="I12" s="20">
        <v>62760925</v>
      </c>
      <c r="J12" s="41"/>
      <c r="K12" s="23">
        <f>I12/$I$13</f>
        <v>0.66259393128225175</v>
      </c>
    </row>
    <row r="13" spans="1:12" ht="19.5" thickBot="1" x14ac:dyDescent="0.5">
      <c r="E13" s="29">
        <f>SUM(E8:E12)</f>
        <v>21344027</v>
      </c>
      <c r="G13" s="24">
        <f>SUM(G8:G12)</f>
        <v>1</v>
      </c>
      <c r="I13" s="29">
        <f>SUM(I8:I12)</f>
        <v>94720042</v>
      </c>
      <c r="K13" s="24">
        <f>SUM(K8:K12)</f>
        <v>1</v>
      </c>
      <c r="L13" s="39"/>
    </row>
    <row r="14" spans="1:12" ht="19.5" thickTop="1" x14ac:dyDescent="0.45"/>
    <row r="17" spans="5:11" x14ac:dyDescent="0.45">
      <c r="K17" s="3"/>
    </row>
    <row r="18" spans="5:11" x14ac:dyDescent="0.45">
      <c r="I18" s="3"/>
    </row>
    <row r="20" spans="5:11" x14ac:dyDescent="0.45">
      <c r="E20" s="3"/>
      <c r="G20" s="3"/>
      <c r="K20" s="3"/>
    </row>
  </sheetData>
  <mergeCells count="6">
    <mergeCell ref="A2:K2"/>
    <mergeCell ref="A3:K3"/>
    <mergeCell ref="A6:C6"/>
    <mergeCell ref="E6:G6"/>
    <mergeCell ref="A4:K4"/>
    <mergeCell ref="I6:K6"/>
  </mergeCells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'جمع درآمدها'!Print_Area</vt:lpstr>
      <vt:lpstr>'درآمد ناشی از فروش'!Print_Area</vt:lpstr>
      <vt:lpstr>'سرمایه‌گذاری در سهام'!Print_Area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Ghazaleh Khademian</dc:creator>
  <cp:lastModifiedBy>Ghazaleh Khademian</cp:lastModifiedBy>
  <cp:lastPrinted>2023-07-26T10:04:06Z</cp:lastPrinted>
  <dcterms:created xsi:type="dcterms:W3CDTF">2023-05-24T06:10:55Z</dcterms:created>
  <dcterms:modified xsi:type="dcterms:W3CDTF">2024-06-23T07:27:19Z</dcterms:modified>
</cp:coreProperties>
</file>