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3\"/>
    </mc:Choice>
  </mc:AlternateContent>
  <xr:revisionPtr revIDLastSave="0" documentId="13_ncr:1_{6AAFBBCF-3995-4CD3-936A-CAB91E158B5B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بانکی'!$A$1:$K$13</definedName>
    <definedName name="_xlnm.Print_Area" localSheetId="3">'درآمد سرمایه گذاری در سهام'!$A$1:$X$55</definedName>
    <definedName name="_xlnm.Print_Area" localSheetId="6">'درآمد سود سهام'!$A$1:$T$35</definedName>
    <definedName name="_xlnm.Print_Area" localSheetId="9">'درآمد ناشی از تغییر قیمت اوراق'!$A$1:$S$40</definedName>
    <definedName name="_xlnm.Print_Area" localSheetId="8">'درآمد ناشی از فروش'!$A$1:$S$30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بانکی'!$A$1:$N$13</definedName>
    <definedName name="_xlnm.Print_Area" localSheetId="0">سهام!$A$1:$AC$43</definedName>
  </definedNames>
  <calcPr calcId="191029"/>
</workbook>
</file>

<file path=xl/calcChain.xml><?xml version="1.0" encoding="utf-8"?>
<calcChain xmlns="http://schemas.openxmlformats.org/spreadsheetml/2006/main">
  <c r="W55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9" i="9"/>
  <c r="F13" i="8"/>
  <c r="F11" i="8"/>
  <c r="J11" i="8" s="1"/>
  <c r="J13" i="8" s="1"/>
  <c r="J9" i="8"/>
  <c r="J10" i="8"/>
  <c r="J12" i="8"/>
  <c r="J8" i="8"/>
  <c r="H12" i="8"/>
  <c r="H9" i="8"/>
  <c r="H10" i="8"/>
  <c r="H8" i="8"/>
  <c r="F12" i="8"/>
  <c r="F8" i="8"/>
  <c r="U55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9" i="9"/>
  <c r="N55" i="9"/>
  <c r="N48" i="9"/>
  <c r="J55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9" i="9"/>
  <c r="H55" i="9"/>
  <c r="H10" i="9"/>
  <c r="H14" i="9"/>
  <c r="J13" i="13"/>
  <c r="J9" i="13"/>
  <c r="J10" i="13"/>
  <c r="J11" i="13"/>
  <c r="J12" i="13"/>
  <c r="J8" i="13"/>
  <c r="F13" i="13"/>
  <c r="F9" i="13"/>
  <c r="F10" i="13"/>
  <c r="F11" i="13"/>
  <c r="F12" i="13"/>
  <c r="F8" i="13"/>
  <c r="S35" i="15"/>
  <c r="M35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8" i="15"/>
  <c r="O35" i="15"/>
  <c r="O30" i="15"/>
  <c r="Q30" i="19"/>
  <c r="I30" i="19"/>
  <c r="I9" i="19"/>
  <c r="I13" i="19"/>
  <c r="L17" i="7"/>
  <c r="L16" i="7"/>
  <c r="L10" i="7"/>
  <c r="L11" i="7"/>
  <c r="L12" i="7"/>
  <c r="L13" i="7"/>
  <c r="L14" i="7"/>
  <c r="L15" i="7"/>
  <c r="L9" i="7"/>
  <c r="AB43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9" i="2"/>
  <c r="Z43" i="2"/>
  <c r="Z41" i="2"/>
  <c r="X43" i="2"/>
  <c r="X39" i="2"/>
  <c r="H38" i="2"/>
  <c r="J37" i="2"/>
  <c r="J43" i="2" s="1"/>
  <c r="H43" i="2"/>
  <c r="H11" i="8" l="1"/>
  <c r="H13" i="8" s="1"/>
</calcChain>
</file>

<file path=xl/sharedStrings.xml><?xml version="1.0" encoding="utf-8"?>
<sst xmlns="http://schemas.openxmlformats.org/spreadsheetml/2006/main" count="380" uniqueCount="149">
  <si>
    <t>صندوق سرمایه‌گذاری سهام بزرگ کاردان</t>
  </si>
  <si>
    <t>صورت وضعیت پرتفوی</t>
  </si>
  <si>
    <t>برای ماه منتهی به 1403/04/31</t>
  </si>
  <si>
    <t>-1</t>
  </si>
  <si>
    <t>سرمایه گذاری ها</t>
  </si>
  <si>
    <t>-1-1</t>
  </si>
  <si>
    <t>سرمایه گذاری در سهام و حق تقدم سهام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</si>
  <si>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</si>
  <si>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</si>
  <si>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</si>
  <si>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</si>
  <si>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</si>
  <si>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</si>
  <si>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</si>
  <si>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</si>
  <si>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</si>
  <si>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</si>
  <si>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</si>
  <si>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</si>
  <si>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</si>
  <si>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بانک‌اقتصادنوین‌</t>
  </si>
  <si>
    <t>بیمه کوثر</t>
  </si>
  <si>
    <t>بین المللی توسعه ص. معادن غدیر</t>
  </si>
  <si>
    <t>پارس فولاد سبزوار</t>
  </si>
  <si>
    <t>پالایش نفت اصفهان</t>
  </si>
  <si>
    <t>پتروشیمی پردیس</t>
  </si>
  <si>
    <t>پتروشیمی تندگویان</t>
  </si>
  <si>
    <t>پویا زرکان آق دره</t>
  </si>
  <si>
    <t>تایدواترخاورمیانه</t>
  </si>
  <si>
    <t>تولیدی و صنعتی گوهرفام</t>
  </si>
  <si>
    <t>داروسازی دانا</t>
  </si>
  <si>
    <t>داروسازی‌ فارابی‌</t>
  </si>
  <si>
    <t>س. نفت و گاز و پتروشیمی تأمین</t>
  </si>
  <si>
    <t>سرمایه گذاری سبحان</t>
  </si>
  <si>
    <t>سرمایه گذاری صدرتامین</t>
  </si>
  <si>
    <t>سرمایه‌گذاری صنایع پتروشیمی‌</t>
  </si>
  <si>
    <t>سرمایه‌گذاری‌صندوق‌بازنشستگی‌</t>
  </si>
  <si>
    <t>سیمان‌ صوفیان‌</t>
  </si>
  <si>
    <t>سیمان‌مازندران‌</t>
  </si>
  <si>
    <t>شرکت آهن و فولاد ارفع</t>
  </si>
  <si>
    <t>شرکت صنایع غذایی مینو شرق</t>
  </si>
  <si>
    <t>صنایع شیمیایی کیمیاگران امروز</t>
  </si>
  <si>
    <t>صنایع مس افق کرمان</t>
  </si>
  <si>
    <t>صنعتی زر ماکارون</t>
  </si>
  <si>
    <t>فولاد مبارکه اصفهان</t>
  </si>
  <si>
    <t>قند لرستان‌</t>
  </si>
  <si>
    <t>گروه‌بهمن‌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</si>
  <si>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</si>
  <si>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</si>
  <si>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</si>
  <si>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</si>
  <si>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</si>
  <si>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بیمه اتکایی ایران معین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</si>
  <si>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</si>
  <si>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</si>
  <si>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</si>
  <si>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</si>
  <si>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</si>
  <si>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</si>
  <si>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</si>
  <si>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</si>
  <si>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 279927370</t>
  </si>
  <si>
    <t>سپرده کوتاه مدت بانک خاورمیانه مهستان 1005-10-810-707070133</t>
  </si>
  <si>
    <t>سپرده کوتاه مدت بانک سامان ملاصدرا 829-828-11115555-1</t>
  </si>
  <si>
    <t>سپرده کوتاه مدت بانک پاسارگاد گلفام 343-8100-12030762-1</t>
  </si>
  <si>
    <t>سپرده کوتاه مدت بانک اقتصاد نوین ظفر 120-850-5324702-1</t>
  </si>
  <si>
    <t>سپرده کوتاه مدت بانک خاورمیانه مهستان 1005-10-810-707071033</t>
  </si>
  <si>
    <t>حساب جاری بانک تجارت مطهری- مهرداد 279914422</t>
  </si>
  <si>
    <t>حساب جاری بانک خاورمیانه مهستان 1005-11-040-707071266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</si>
  <si>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</si>
  <si>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</si>
  <si>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</si>
  <si>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</si>
  <si>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</si>
  <si>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</si>
  <si>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</si>
  <si>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</si>
  <si>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</si>
  <si>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</si>
  <si>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</si>
  <si>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</si>
  <si>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</si>
  <si>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</si>
  <si>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</si>
  <si>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</si>
  <si>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</si>
  <si>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</si>
  <si>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</si>
  <si>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</si>
  <si>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</si>
  <si>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</si>
  <si>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</si>
  <si>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</si>
  <si>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</si>
  <si>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نشاسته و گلوکز آردینه</t>
  </si>
  <si>
    <t>پرتو بار فرابر خلیج فارس</t>
  </si>
  <si>
    <t>فرآوری زغال سنگ پروده طبس</t>
  </si>
  <si>
    <t>تولیدات پتروشیمی قائد بصیر</t>
  </si>
  <si>
    <t>آنتی بیوتیک سازی ایران</t>
  </si>
  <si>
    <t>بانک سامان</t>
  </si>
  <si>
    <t>نخریسی و نساجی خسروی خراسان</t>
  </si>
  <si>
    <t>تامین سرمایه نوین</t>
  </si>
  <si>
    <t>پارس فنر</t>
  </si>
  <si>
    <t>سرمایه گذاری گروه توسعه ملی</t>
  </si>
  <si>
    <t>پخش هجرت</t>
  </si>
  <si>
    <t>قاسم ایران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</si>
  <si>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</si>
  <si>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</si>
  <si>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</si>
  <si>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</si>
  <si>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</si>
  <si>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</si>
  <si>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</si>
  <si>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</si>
  <si>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</si>
  <si>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</si>
  <si>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</si>
  <si>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</si>
  <si>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</si>
  <si>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</si>
  <si>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</si>
  <si>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</si>
  <si>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</si>
  <si>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1403/04/13</t>
  </si>
  <si>
    <t>1403/04/30</t>
  </si>
  <si>
    <t>1403/03/07</t>
  </si>
  <si>
    <t>1402/12/17</t>
  </si>
  <si>
    <t>1403/04/28</t>
  </si>
  <si>
    <t>1403/02/22</t>
  </si>
  <si>
    <t>1403/03/26</t>
  </si>
  <si>
    <t>1402/10/06</t>
  </si>
  <si>
    <t>1403/03/02</t>
  </si>
  <si>
    <t>1403/03/12</t>
  </si>
  <si>
    <t>1402/11/24</t>
  </si>
  <si>
    <t>1403/02/13</t>
  </si>
  <si>
    <t>1402/11/18</t>
  </si>
  <si>
    <t>1403/04/10</t>
  </si>
  <si>
    <t>1402/10/30</t>
  </si>
  <si>
    <t>1403/04/23</t>
  </si>
  <si>
    <t>1403/03/01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</si>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</sst>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4" fontId="4" fillId="0" borderId="0" xfId="0" applyNumberFormat="1" applyFont="1" applyAlignment="1">
      <alignment horizontal="center" vertical="top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48"/>
  <sheetViews>
    <sheetView rightToLeft="1" view="pageBreakPreview" zoomScale="60" zoomScaleNormal="100" workbookViewId="0">
      <selection activeCell="AE8" sqref="AE8:AE12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8554687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85546875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  <col min="31" max="31" width="16.42578125" bestFit="1" customWidth="1"/>
  </cols>
  <sheetData>
    <row r="1" spans="1:31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31" ht="21.75" customHeight="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31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31" ht="14.45" customHeight="1" x14ac:dyDescent="0.2">
      <c r="A4" s="1" t="s">
        <v>3</v>
      </c>
      <c r="B4" s="43" t="s">
        <v>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31" ht="14.45" customHeight="1" x14ac:dyDescent="0.2">
      <c r="A5" s="43" t="s">
        <v>5</v>
      </c>
      <c r="B5" s="43"/>
      <c r="C5" s="43" t="s">
        <v>6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31" ht="14.45" customHeight="1" x14ac:dyDescent="0.2">
      <c r="F6" s="38" t="s">
        <v>7</v>
      </c>
      <c r="G6" s="38"/>
      <c r="H6" s="38"/>
      <c r="I6" s="38"/>
      <c r="J6" s="38"/>
      <c r="L6" s="38" t="s">
        <v>8</v>
      </c>
      <c r="M6" s="38"/>
      <c r="N6" s="38"/>
      <c r="O6" s="38"/>
      <c r="P6" s="38"/>
      <c r="Q6" s="38"/>
      <c r="R6" s="38"/>
      <c r="T6" s="38" t="s">
        <v>9</v>
      </c>
      <c r="U6" s="38"/>
      <c r="V6" s="38"/>
      <c r="W6" s="38"/>
      <c r="X6" s="38"/>
      <c r="Y6" s="38"/>
      <c r="Z6" s="38"/>
      <c r="AA6" s="38"/>
      <c r="AB6" s="38"/>
    </row>
    <row r="7" spans="1:31" ht="14.45" customHeight="1" x14ac:dyDescent="0.2">
      <c r="F7" s="3"/>
      <c r="G7" s="3"/>
      <c r="H7" s="3"/>
      <c r="I7" s="3"/>
      <c r="J7" s="3"/>
      <c r="L7" s="41" t="s">
        <v>10</v>
      </c>
      <c r="M7" s="41"/>
      <c r="N7" s="41"/>
      <c r="O7" s="3"/>
      <c r="P7" s="41" t="s">
        <v>11</v>
      </c>
      <c r="Q7" s="41"/>
      <c r="R7" s="41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 x14ac:dyDescent="0.2">
      <c r="A8" s="38" t="s">
        <v>12</v>
      </c>
      <c r="B8" s="38"/>
      <c r="C8" s="38"/>
      <c r="E8" s="38" t="s">
        <v>13</v>
      </c>
      <c r="F8" s="3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39" t="s">
        <v>19</v>
      </c>
      <c r="B9" s="39"/>
      <c r="C9" s="39"/>
      <c r="E9" s="40">
        <v>17609052</v>
      </c>
      <c r="F9" s="40"/>
      <c r="G9" s="11"/>
      <c r="H9" s="10">
        <v>62784374079</v>
      </c>
      <c r="I9" s="11"/>
      <c r="J9" s="10">
        <v>35008556281.199997</v>
      </c>
      <c r="K9" s="11"/>
      <c r="L9" s="10">
        <v>0</v>
      </c>
      <c r="M9" s="11"/>
      <c r="N9" s="10">
        <v>0</v>
      </c>
      <c r="O9" s="11"/>
      <c r="P9" s="10">
        <v>0</v>
      </c>
      <c r="Q9" s="11"/>
      <c r="R9" s="10">
        <v>0</v>
      </c>
      <c r="S9" s="11"/>
      <c r="T9" s="10">
        <v>17609052</v>
      </c>
      <c r="U9" s="11"/>
      <c r="V9" s="10">
        <v>1645</v>
      </c>
      <c r="W9" s="11"/>
      <c r="X9" s="10">
        <v>62784374079</v>
      </c>
      <c r="Y9" s="11"/>
      <c r="Z9" s="10">
        <v>28794537541.286999</v>
      </c>
      <c r="AA9" s="11"/>
      <c r="AB9" s="12">
        <f>Z9/2261964390945*100</f>
        <v>1.2729881008099009</v>
      </c>
      <c r="AE9" s="18"/>
    </row>
    <row r="10" spans="1:31" ht="21.75" customHeight="1" x14ac:dyDescent="0.2">
      <c r="A10" s="34" t="s">
        <v>20</v>
      </c>
      <c r="B10" s="34"/>
      <c r="C10" s="34"/>
      <c r="E10" s="35">
        <v>36502254</v>
      </c>
      <c r="F10" s="35"/>
      <c r="G10" s="11"/>
      <c r="H10" s="13">
        <v>78082852278</v>
      </c>
      <c r="I10" s="11"/>
      <c r="J10" s="13">
        <v>103303581731.02901</v>
      </c>
      <c r="K10" s="11"/>
      <c r="L10" s="13">
        <v>0</v>
      </c>
      <c r="M10" s="11"/>
      <c r="N10" s="13">
        <v>0</v>
      </c>
      <c r="O10" s="11"/>
      <c r="P10" s="13">
        <v>0</v>
      </c>
      <c r="Q10" s="11"/>
      <c r="R10" s="13">
        <v>0</v>
      </c>
      <c r="S10" s="11"/>
      <c r="T10" s="13">
        <v>36502254</v>
      </c>
      <c r="U10" s="11"/>
      <c r="V10" s="13">
        <v>2990</v>
      </c>
      <c r="W10" s="11"/>
      <c r="X10" s="13">
        <v>78082852278</v>
      </c>
      <c r="Y10" s="11"/>
      <c r="Z10" s="13">
        <v>108492346110.213</v>
      </c>
      <c r="AA10" s="11"/>
      <c r="AB10" s="19">
        <f t="shared" ref="AB10:AB42" si="0">Z10/2261964390945*100</f>
        <v>4.7963772791704837</v>
      </c>
    </row>
    <row r="11" spans="1:31" ht="21.75" customHeight="1" x14ac:dyDescent="0.2">
      <c r="A11" s="34" t="s">
        <v>21</v>
      </c>
      <c r="B11" s="34"/>
      <c r="C11" s="34"/>
      <c r="E11" s="35">
        <v>21124532</v>
      </c>
      <c r="F11" s="35"/>
      <c r="G11" s="11"/>
      <c r="H11" s="13">
        <v>48162558064</v>
      </c>
      <c r="I11" s="11"/>
      <c r="J11" s="13">
        <v>47499378420.265198</v>
      </c>
      <c r="K11" s="11"/>
      <c r="L11" s="13">
        <v>0</v>
      </c>
      <c r="M11" s="11"/>
      <c r="N11" s="13">
        <v>0</v>
      </c>
      <c r="O11" s="11"/>
      <c r="P11" s="13">
        <v>0</v>
      </c>
      <c r="Q11" s="11"/>
      <c r="R11" s="13">
        <v>0</v>
      </c>
      <c r="S11" s="11"/>
      <c r="T11" s="13">
        <v>21124532</v>
      </c>
      <c r="U11" s="11"/>
      <c r="V11" s="13">
        <v>2154</v>
      </c>
      <c r="W11" s="11"/>
      <c r="X11" s="13">
        <v>48162558064</v>
      </c>
      <c r="Y11" s="11"/>
      <c r="Z11" s="13">
        <v>45231503588.528397</v>
      </c>
      <c r="AA11" s="11"/>
      <c r="AB11" s="19">
        <f t="shared" si="0"/>
        <v>1.9996558641505249</v>
      </c>
    </row>
    <row r="12" spans="1:31" ht="21.75" customHeight="1" x14ac:dyDescent="0.2">
      <c r="A12" s="34" t="s">
        <v>22</v>
      </c>
      <c r="B12" s="34"/>
      <c r="C12" s="34"/>
      <c r="E12" s="35">
        <v>5400000</v>
      </c>
      <c r="F12" s="35"/>
      <c r="G12" s="11"/>
      <c r="H12" s="13">
        <v>71895634954</v>
      </c>
      <c r="I12" s="11"/>
      <c r="J12" s="13">
        <v>73110389400</v>
      </c>
      <c r="K12" s="11"/>
      <c r="L12" s="13">
        <v>0</v>
      </c>
      <c r="M12" s="11"/>
      <c r="N12" s="13">
        <v>0</v>
      </c>
      <c r="O12" s="11"/>
      <c r="P12" s="13">
        <v>0</v>
      </c>
      <c r="Q12" s="11"/>
      <c r="R12" s="13">
        <v>0</v>
      </c>
      <c r="S12" s="11"/>
      <c r="T12" s="13">
        <v>5400000</v>
      </c>
      <c r="U12" s="11"/>
      <c r="V12" s="13">
        <v>15060</v>
      </c>
      <c r="W12" s="11"/>
      <c r="X12" s="13">
        <v>71895634954</v>
      </c>
      <c r="Y12" s="11"/>
      <c r="Z12" s="13">
        <v>80840122200</v>
      </c>
      <c r="AA12" s="11"/>
      <c r="AB12" s="19">
        <f t="shared" si="0"/>
        <v>3.5738901338860929</v>
      </c>
    </row>
    <row r="13" spans="1:31" ht="21.75" customHeight="1" x14ac:dyDescent="0.2">
      <c r="A13" s="34" t="s">
        <v>23</v>
      </c>
      <c r="B13" s="34"/>
      <c r="C13" s="34"/>
      <c r="E13" s="35">
        <v>1601232</v>
      </c>
      <c r="F13" s="35"/>
      <c r="G13" s="11"/>
      <c r="H13" s="13">
        <v>53391358284</v>
      </c>
      <c r="I13" s="11"/>
      <c r="J13" s="13">
        <v>63397596990.167999</v>
      </c>
      <c r="K13" s="11"/>
      <c r="L13" s="13">
        <v>0</v>
      </c>
      <c r="M13" s="11"/>
      <c r="N13" s="13">
        <v>0</v>
      </c>
      <c r="O13" s="11"/>
      <c r="P13" s="13">
        <v>0</v>
      </c>
      <c r="Q13" s="11"/>
      <c r="R13" s="13">
        <v>0</v>
      </c>
      <c r="S13" s="11"/>
      <c r="T13" s="13">
        <v>1601232</v>
      </c>
      <c r="U13" s="11"/>
      <c r="V13" s="13">
        <v>41800</v>
      </c>
      <c r="W13" s="11"/>
      <c r="X13" s="13">
        <v>53391358284</v>
      </c>
      <c r="Y13" s="11"/>
      <c r="Z13" s="13">
        <v>66533255189.279999</v>
      </c>
      <c r="AA13" s="11"/>
      <c r="AB13" s="19">
        <f t="shared" si="0"/>
        <v>2.9413926875075092</v>
      </c>
    </row>
    <row r="14" spans="1:31" ht="21.75" customHeight="1" x14ac:dyDescent="0.2">
      <c r="A14" s="34" t="s">
        <v>24</v>
      </c>
      <c r="B14" s="34"/>
      <c r="C14" s="34"/>
      <c r="E14" s="35">
        <v>21204181</v>
      </c>
      <c r="F14" s="35"/>
      <c r="G14" s="11"/>
      <c r="H14" s="13">
        <v>110620948072</v>
      </c>
      <c r="I14" s="11"/>
      <c r="J14" s="13">
        <v>110027244162.321</v>
      </c>
      <c r="K14" s="11"/>
      <c r="L14" s="13">
        <v>0</v>
      </c>
      <c r="M14" s="11"/>
      <c r="N14" s="13">
        <v>0</v>
      </c>
      <c r="O14" s="11"/>
      <c r="P14" s="13">
        <v>0</v>
      </c>
      <c r="Q14" s="11"/>
      <c r="R14" s="13">
        <v>0</v>
      </c>
      <c r="S14" s="11"/>
      <c r="T14" s="13">
        <v>21204181</v>
      </c>
      <c r="U14" s="11"/>
      <c r="V14" s="13">
        <v>4561</v>
      </c>
      <c r="W14" s="11"/>
      <c r="X14" s="13">
        <v>110620948072</v>
      </c>
      <c r="Y14" s="11"/>
      <c r="Z14" s="13">
        <v>96136831537.231003</v>
      </c>
      <c r="AA14" s="11"/>
      <c r="AB14" s="19">
        <f t="shared" si="0"/>
        <v>4.250147876866758</v>
      </c>
    </row>
    <row r="15" spans="1:31" ht="21.75" customHeight="1" x14ac:dyDescent="0.2">
      <c r="A15" s="34" t="s">
        <v>25</v>
      </c>
      <c r="B15" s="34"/>
      <c r="C15" s="34"/>
      <c r="E15" s="35">
        <v>700982</v>
      </c>
      <c r="F15" s="35"/>
      <c r="G15" s="11"/>
      <c r="H15" s="13">
        <v>100118563930</v>
      </c>
      <c r="I15" s="11"/>
      <c r="J15" s="13">
        <v>97915903795.692001</v>
      </c>
      <c r="K15" s="11"/>
      <c r="L15" s="13">
        <v>0</v>
      </c>
      <c r="M15" s="11"/>
      <c r="N15" s="13">
        <v>0</v>
      </c>
      <c r="O15" s="11"/>
      <c r="P15" s="13">
        <v>0</v>
      </c>
      <c r="Q15" s="11"/>
      <c r="R15" s="13">
        <v>0</v>
      </c>
      <c r="S15" s="11"/>
      <c r="T15" s="13">
        <v>700982</v>
      </c>
      <c r="U15" s="11"/>
      <c r="V15" s="13">
        <v>179190</v>
      </c>
      <c r="W15" s="11"/>
      <c r="X15" s="13">
        <v>100118563930</v>
      </c>
      <c r="Y15" s="11"/>
      <c r="Z15" s="13">
        <v>124861591240.74899</v>
      </c>
      <c r="AA15" s="11"/>
      <c r="AB15" s="19">
        <f t="shared" si="0"/>
        <v>5.5200511440670601</v>
      </c>
    </row>
    <row r="16" spans="1:31" ht="21.75" customHeight="1" x14ac:dyDescent="0.2">
      <c r="A16" s="34" t="s">
        <v>26</v>
      </c>
      <c r="B16" s="34"/>
      <c r="C16" s="34"/>
      <c r="E16" s="35">
        <v>4384003</v>
      </c>
      <c r="F16" s="35"/>
      <c r="G16" s="11"/>
      <c r="H16" s="13">
        <v>54685253200</v>
      </c>
      <c r="I16" s="11"/>
      <c r="J16" s="13">
        <v>54038185458.660004</v>
      </c>
      <c r="K16" s="11"/>
      <c r="L16" s="13">
        <v>0</v>
      </c>
      <c r="M16" s="11"/>
      <c r="N16" s="13">
        <v>0</v>
      </c>
      <c r="O16" s="11"/>
      <c r="P16" s="13">
        <v>0</v>
      </c>
      <c r="Q16" s="11"/>
      <c r="R16" s="13">
        <v>0</v>
      </c>
      <c r="S16" s="11"/>
      <c r="T16" s="13">
        <v>4384003</v>
      </c>
      <c r="U16" s="11"/>
      <c r="V16" s="13">
        <v>11720</v>
      </c>
      <c r="W16" s="11"/>
      <c r="X16" s="13">
        <v>54685253200</v>
      </c>
      <c r="Y16" s="11"/>
      <c r="Z16" s="13">
        <v>51074801094.797997</v>
      </c>
      <c r="AA16" s="11"/>
      <c r="AB16" s="19">
        <f t="shared" si="0"/>
        <v>2.2579843121871628</v>
      </c>
    </row>
    <row r="17" spans="1:28" ht="21.75" customHeight="1" x14ac:dyDescent="0.2">
      <c r="A17" s="34" t="s">
        <v>27</v>
      </c>
      <c r="B17" s="34"/>
      <c r="C17" s="34"/>
      <c r="E17" s="35">
        <v>1000000</v>
      </c>
      <c r="F17" s="35"/>
      <c r="G17" s="11"/>
      <c r="H17" s="13">
        <v>40875741547</v>
      </c>
      <c r="I17" s="11"/>
      <c r="J17" s="13">
        <v>48708450000</v>
      </c>
      <c r="K17" s="11"/>
      <c r="L17" s="13">
        <v>0</v>
      </c>
      <c r="M17" s="11"/>
      <c r="N17" s="13">
        <v>0</v>
      </c>
      <c r="O17" s="11"/>
      <c r="P17" s="13">
        <v>0</v>
      </c>
      <c r="Q17" s="11"/>
      <c r="R17" s="13">
        <v>0</v>
      </c>
      <c r="S17" s="11"/>
      <c r="T17" s="13">
        <v>1000000</v>
      </c>
      <c r="U17" s="11"/>
      <c r="V17" s="13">
        <v>53800</v>
      </c>
      <c r="W17" s="11"/>
      <c r="X17" s="13">
        <v>40875741547</v>
      </c>
      <c r="Y17" s="11"/>
      <c r="Z17" s="13">
        <v>53479890000</v>
      </c>
      <c r="AA17" s="11"/>
      <c r="AB17" s="19">
        <f t="shared" si="0"/>
        <v>2.3643117554851183</v>
      </c>
    </row>
    <row r="18" spans="1:28" ht="21.75" customHeight="1" x14ac:dyDescent="0.2">
      <c r="A18" s="34" t="s">
        <v>28</v>
      </c>
      <c r="B18" s="34"/>
      <c r="C18" s="34"/>
      <c r="E18" s="35">
        <v>15131137</v>
      </c>
      <c r="F18" s="35"/>
      <c r="G18" s="11"/>
      <c r="H18" s="13">
        <v>60949729757</v>
      </c>
      <c r="I18" s="11"/>
      <c r="J18" s="13">
        <v>86636774792.735992</v>
      </c>
      <c r="K18" s="11"/>
      <c r="L18" s="13">
        <v>0</v>
      </c>
      <c r="M18" s="11"/>
      <c r="N18" s="13">
        <v>0</v>
      </c>
      <c r="O18" s="11"/>
      <c r="P18" s="13">
        <v>0</v>
      </c>
      <c r="Q18" s="11"/>
      <c r="R18" s="13">
        <v>0</v>
      </c>
      <c r="S18" s="11"/>
      <c r="T18" s="13">
        <v>15131137</v>
      </c>
      <c r="U18" s="11"/>
      <c r="V18" s="13">
        <v>6490</v>
      </c>
      <c r="W18" s="11"/>
      <c r="X18" s="13">
        <v>60949729757</v>
      </c>
      <c r="Y18" s="11"/>
      <c r="Z18" s="13">
        <v>97616782709.176498</v>
      </c>
      <c r="AA18" s="11"/>
      <c r="AB18" s="19">
        <f t="shared" si="0"/>
        <v>4.3155755722747831</v>
      </c>
    </row>
    <row r="19" spans="1:28" ht="21.75" customHeight="1" x14ac:dyDescent="0.2">
      <c r="A19" s="34" t="s">
        <v>29</v>
      </c>
      <c r="B19" s="34"/>
      <c r="C19" s="34"/>
      <c r="E19" s="35">
        <v>625000</v>
      </c>
      <c r="F19" s="35"/>
      <c r="G19" s="11"/>
      <c r="H19" s="13">
        <v>5292301050</v>
      </c>
      <c r="I19" s="11"/>
      <c r="J19" s="13">
        <v>5249826562.5</v>
      </c>
      <c r="K19" s="11"/>
      <c r="L19" s="13">
        <v>0</v>
      </c>
      <c r="M19" s="11"/>
      <c r="N19" s="13">
        <v>0</v>
      </c>
      <c r="O19" s="11"/>
      <c r="P19" s="13">
        <v>-625000</v>
      </c>
      <c r="Q19" s="11"/>
      <c r="R19" s="13">
        <v>5165953663</v>
      </c>
      <c r="S19" s="11"/>
      <c r="T19" s="13">
        <v>0</v>
      </c>
      <c r="U19" s="11"/>
      <c r="V19" s="13">
        <v>0</v>
      </c>
      <c r="W19" s="11"/>
      <c r="X19" s="13">
        <v>0</v>
      </c>
      <c r="Y19" s="11"/>
      <c r="Z19" s="13">
        <v>0</v>
      </c>
      <c r="AA19" s="11"/>
      <c r="AB19" s="19">
        <f t="shared" si="0"/>
        <v>0</v>
      </c>
    </row>
    <row r="20" spans="1:28" ht="21.75" customHeight="1" x14ac:dyDescent="0.2">
      <c r="A20" s="34" t="s">
        <v>30</v>
      </c>
      <c r="B20" s="34"/>
      <c r="C20" s="34"/>
      <c r="E20" s="35">
        <v>872738</v>
      </c>
      <c r="F20" s="35"/>
      <c r="G20" s="11"/>
      <c r="H20" s="13">
        <v>42442529394</v>
      </c>
      <c r="I20" s="11"/>
      <c r="J20" s="13">
        <v>29800177925.715</v>
      </c>
      <c r="K20" s="11"/>
      <c r="L20" s="13">
        <v>0</v>
      </c>
      <c r="M20" s="11"/>
      <c r="N20" s="13">
        <v>0</v>
      </c>
      <c r="O20" s="11"/>
      <c r="P20" s="13">
        <v>-81007</v>
      </c>
      <c r="Q20" s="11"/>
      <c r="R20" s="13">
        <v>2729558348</v>
      </c>
      <c r="S20" s="11"/>
      <c r="T20" s="13">
        <v>791731</v>
      </c>
      <c r="U20" s="11"/>
      <c r="V20" s="13">
        <v>35200</v>
      </c>
      <c r="W20" s="11"/>
      <c r="X20" s="13">
        <v>38503040123</v>
      </c>
      <c r="Y20" s="11"/>
      <c r="Z20" s="13">
        <v>27703111059.360001</v>
      </c>
      <c r="AA20" s="11"/>
      <c r="AB20" s="19">
        <f t="shared" si="0"/>
        <v>1.2247368336239033</v>
      </c>
    </row>
    <row r="21" spans="1:28" ht="21.75" customHeight="1" x14ac:dyDescent="0.2">
      <c r="A21" s="34" t="s">
        <v>31</v>
      </c>
      <c r="B21" s="34"/>
      <c r="C21" s="34"/>
      <c r="E21" s="35">
        <v>1405861</v>
      </c>
      <c r="F21" s="35"/>
      <c r="G21" s="11"/>
      <c r="H21" s="13">
        <v>36644249933</v>
      </c>
      <c r="I21" s="11"/>
      <c r="J21" s="13">
        <v>31038388981.780499</v>
      </c>
      <c r="K21" s="11"/>
      <c r="L21" s="13">
        <v>0</v>
      </c>
      <c r="M21" s="11"/>
      <c r="N21" s="13">
        <v>0</v>
      </c>
      <c r="O21" s="11"/>
      <c r="P21" s="13">
        <v>0</v>
      </c>
      <c r="Q21" s="11"/>
      <c r="R21" s="13">
        <v>0</v>
      </c>
      <c r="S21" s="11"/>
      <c r="T21" s="13">
        <v>1405861</v>
      </c>
      <c r="U21" s="11"/>
      <c r="V21" s="13">
        <v>25130</v>
      </c>
      <c r="W21" s="11"/>
      <c r="X21" s="13">
        <v>36644249933</v>
      </c>
      <c r="Y21" s="11"/>
      <c r="Z21" s="13">
        <v>35119077672.766502</v>
      </c>
      <c r="AA21" s="11"/>
      <c r="AB21" s="19">
        <f t="shared" si="0"/>
        <v>1.5525919777231554</v>
      </c>
    </row>
    <row r="22" spans="1:28" ht="21.75" customHeight="1" x14ac:dyDescent="0.2">
      <c r="A22" s="34" t="s">
        <v>32</v>
      </c>
      <c r="B22" s="34"/>
      <c r="C22" s="34"/>
      <c r="E22" s="35">
        <v>3622000</v>
      </c>
      <c r="F22" s="35"/>
      <c r="G22" s="11"/>
      <c r="H22" s="13">
        <v>60013100519</v>
      </c>
      <c r="I22" s="11"/>
      <c r="J22" s="13">
        <v>53286646680</v>
      </c>
      <c r="K22" s="11"/>
      <c r="L22" s="13">
        <v>0</v>
      </c>
      <c r="M22" s="11"/>
      <c r="N22" s="13">
        <v>0</v>
      </c>
      <c r="O22" s="11"/>
      <c r="P22" s="13">
        <v>0</v>
      </c>
      <c r="Q22" s="11"/>
      <c r="R22" s="13">
        <v>0</v>
      </c>
      <c r="S22" s="11"/>
      <c r="T22" s="13">
        <v>3622000</v>
      </c>
      <c r="U22" s="11"/>
      <c r="V22" s="13">
        <v>15550</v>
      </c>
      <c r="W22" s="11"/>
      <c r="X22" s="13">
        <v>60013100519</v>
      </c>
      <c r="Y22" s="11"/>
      <c r="Z22" s="13">
        <v>55986983505</v>
      </c>
      <c r="AA22" s="11"/>
      <c r="AB22" s="19">
        <f t="shared" si="0"/>
        <v>2.4751487569443937</v>
      </c>
    </row>
    <row r="23" spans="1:28" ht="21.75" customHeight="1" x14ac:dyDescent="0.2">
      <c r="A23" s="34" t="s">
        <v>33</v>
      </c>
      <c r="B23" s="34"/>
      <c r="C23" s="34"/>
      <c r="E23" s="35">
        <v>38750986</v>
      </c>
      <c r="F23" s="35"/>
      <c r="G23" s="11"/>
      <c r="H23" s="13">
        <v>82749270186</v>
      </c>
      <c r="I23" s="11"/>
      <c r="J23" s="13">
        <v>67218128770.108498</v>
      </c>
      <c r="K23" s="11"/>
      <c r="L23" s="13">
        <v>0</v>
      </c>
      <c r="M23" s="11"/>
      <c r="N23" s="13">
        <v>0</v>
      </c>
      <c r="O23" s="11"/>
      <c r="P23" s="13">
        <v>0</v>
      </c>
      <c r="Q23" s="11"/>
      <c r="R23" s="13">
        <v>0</v>
      </c>
      <c r="S23" s="11"/>
      <c r="T23" s="13">
        <v>38750986</v>
      </c>
      <c r="U23" s="11"/>
      <c r="V23" s="13">
        <v>2011</v>
      </c>
      <c r="W23" s="11"/>
      <c r="X23" s="13">
        <v>82749270186</v>
      </c>
      <c r="Y23" s="11"/>
      <c r="Z23" s="13">
        <v>77464559860.566299</v>
      </c>
      <c r="AA23" s="11"/>
      <c r="AB23" s="19">
        <f t="shared" si="0"/>
        <v>3.4246586803341881</v>
      </c>
    </row>
    <row r="24" spans="1:28" ht="21.75" customHeight="1" x14ac:dyDescent="0.2">
      <c r="A24" s="34" t="s">
        <v>34</v>
      </c>
      <c r="B24" s="34"/>
      <c r="C24" s="34"/>
      <c r="E24" s="35">
        <v>11509789</v>
      </c>
      <c r="F24" s="35"/>
      <c r="G24" s="11"/>
      <c r="H24" s="13">
        <v>67522698443</v>
      </c>
      <c r="I24" s="11"/>
      <c r="J24" s="13">
        <v>92216924388.927002</v>
      </c>
      <c r="K24" s="11"/>
      <c r="L24" s="13">
        <v>0</v>
      </c>
      <c r="M24" s="11"/>
      <c r="N24" s="13">
        <v>0</v>
      </c>
      <c r="O24" s="11"/>
      <c r="P24" s="13">
        <v>0</v>
      </c>
      <c r="Q24" s="11"/>
      <c r="R24" s="13">
        <v>0</v>
      </c>
      <c r="S24" s="11"/>
      <c r="T24" s="13">
        <v>11509789</v>
      </c>
      <c r="U24" s="11"/>
      <c r="V24" s="13">
        <v>9500</v>
      </c>
      <c r="W24" s="11"/>
      <c r="X24" s="13">
        <v>67522698443</v>
      </c>
      <c r="Y24" s="11"/>
      <c r="Z24" s="13">
        <v>108692404676.77499</v>
      </c>
      <c r="AA24" s="11"/>
      <c r="AB24" s="19">
        <f t="shared" si="0"/>
        <v>4.8052217405317172</v>
      </c>
    </row>
    <row r="25" spans="1:28" ht="21.75" customHeight="1" x14ac:dyDescent="0.2">
      <c r="A25" s="34" t="s">
        <v>35</v>
      </c>
      <c r="B25" s="34"/>
      <c r="C25" s="34"/>
      <c r="E25" s="35">
        <v>2000000</v>
      </c>
      <c r="F25" s="35"/>
      <c r="G25" s="11"/>
      <c r="H25" s="13">
        <v>49005434880</v>
      </c>
      <c r="I25" s="11"/>
      <c r="J25" s="13">
        <v>66621231000</v>
      </c>
      <c r="K25" s="11"/>
      <c r="L25" s="13">
        <v>0</v>
      </c>
      <c r="M25" s="11"/>
      <c r="N25" s="13">
        <v>0</v>
      </c>
      <c r="O25" s="11"/>
      <c r="P25" s="13">
        <v>0</v>
      </c>
      <c r="Q25" s="11"/>
      <c r="R25" s="13">
        <v>0</v>
      </c>
      <c r="S25" s="11"/>
      <c r="T25" s="13">
        <v>2000000</v>
      </c>
      <c r="U25" s="11"/>
      <c r="V25" s="13">
        <v>38500</v>
      </c>
      <c r="W25" s="11"/>
      <c r="X25" s="13">
        <v>49005434880</v>
      </c>
      <c r="Y25" s="11"/>
      <c r="Z25" s="13">
        <v>76541850000</v>
      </c>
      <c r="AA25" s="11"/>
      <c r="AB25" s="19">
        <f t="shared" si="0"/>
        <v>3.3838662671441289</v>
      </c>
    </row>
    <row r="26" spans="1:28" ht="21.75" customHeight="1" x14ac:dyDescent="0.2">
      <c r="A26" s="34" t="s">
        <v>36</v>
      </c>
      <c r="B26" s="34"/>
      <c r="C26" s="34"/>
      <c r="E26" s="35">
        <v>5570365</v>
      </c>
      <c r="F26" s="35"/>
      <c r="G26" s="11"/>
      <c r="H26" s="13">
        <v>109045314397</v>
      </c>
      <c r="I26" s="11"/>
      <c r="J26" s="13">
        <v>100057589401.47701</v>
      </c>
      <c r="K26" s="11"/>
      <c r="L26" s="13">
        <v>0</v>
      </c>
      <c r="M26" s="11"/>
      <c r="N26" s="13">
        <v>0</v>
      </c>
      <c r="O26" s="11"/>
      <c r="P26" s="13">
        <v>0</v>
      </c>
      <c r="Q26" s="11"/>
      <c r="R26" s="13">
        <v>0</v>
      </c>
      <c r="S26" s="11"/>
      <c r="T26" s="13">
        <v>5570365</v>
      </c>
      <c r="U26" s="11"/>
      <c r="V26" s="13">
        <v>17290</v>
      </c>
      <c r="W26" s="11"/>
      <c r="X26" s="13">
        <v>109045314397</v>
      </c>
      <c r="Y26" s="11"/>
      <c r="Z26" s="13">
        <v>95738556765.442505</v>
      </c>
      <c r="AA26" s="11"/>
      <c r="AB26" s="19">
        <f t="shared" si="0"/>
        <v>4.2325404037613961</v>
      </c>
    </row>
    <row r="27" spans="1:28" ht="21.75" customHeight="1" x14ac:dyDescent="0.2">
      <c r="A27" s="34" t="s">
        <v>37</v>
      </c>
      <c r="B27" s="34"/>
      <c r="C27" s="34"/>
      <c r="E27" s="35">
        <v>1694254</v>
      </c>
      <c r="F27" s="35"/>
      <c r="G27" s="11"/>
      <c r="H27" s="13">
        <v>37746115823</v>
      </c>
      <c r="I27" s="11"/>
      <c r="J27" s="13">
        <v>51030447617.610001</v>
      </c>
      <c r="K27" s="11"/>
      <c r="L27" s="13">
        <v>0</v>
      </c>
      <c r="M27" s="11"/>
      <c r="N27" s="13">
        <v>0</v>
      </c>
      <c r="O27" s="11"/>
      <c r="P27" s="13">
        <v>0</v>
      </c>
      <c r="Q27" s="11"/>
      <c r="R27" s="13">
        <v>0</v>
      </c>
      <c r="S27" s="11"/>
      <c r="T27" s="13">
        <v>1694254</v>
      </c>
      <c r="U27" s="11"/>
      <c r="V27" s="13">
        <v>40270</v>
      </c>
      <c r="W27" s="11"/>
      <c r="X27" s="13">
        <v>37746115823</v>
      </c>
      <c r="Y27" s="11"/>
      <c r="Z27" s="13">
        <v>67821654308.948997</v>
      </c>
      <c r="AA27" s="11"/>
      <c r="AB27" s="19">
        <f t="shared" si="0"/>
        <v>2.9983519891139654</v>
      </c>
    </row>
    <row r="28" spans="1:28" ht="21.75" customHeight="1" x14ac:dyDescent="0.2">
      <c r="A28" s="34" t="s">
        <v>38</v>
      </c>
      <c r="B28" s="34"/>
      <c r="C28" s="34"/>
      <c r="E28" s="35">
        <v>2224603</v>
      </c>
      <c r="F28" s="35"/>
      <c r="G28" s="11"/>
      <c r="H28" s="13">
        <v>35311027462</v>
      </c>
      <c r="I28" s="11"/>
      <c r="J28" s="13">
        <v>48561610802.814003</v>
      </c>
      <c r="K28" s="11"/>
      <c r="L28" s="13">
        <v>0</v>
      </c>
      <c r="M28" s="11"/>
      <c r="N28" s="13">
        <v>0</v>
      </c>
      <c r="O28" s="11"/>
      <c r="P28" s="13">
        <v>0</v>
      </c>
      <c r="Q28" s="11"/>
      <c r="R28" s="13">
        <v>0</v>
      </c>
      <c r="S28" s="11"/>
      <c r="T28" s="13">
        <v>2224603</v>
      </c>
      <c r="U28" s="11"/>
      <c r="V28" s="13">
        <v>24940</v>
      </c>
      <c r="W28" s="11"/>
      <c r="X28" s="13">
        <v>35311027462</v>
      </c>
      <c r="Y28" s="11"/>
      <c r="Z28" s="13">
        <v>55151483307.021004</v>
      </c>
      <c r="AA28" s="11"/>
      <c r="AB28" s="19">
        <f t="shared" si="0"/>
        <v>2.4382118271976823</v>
      </c>
    </row>
    <row r="29" spans="1:28" ht="21.75" customHeight="1" x14ac:dyDescent="0.2">
      <c r="A29" s="34" t="s">
        <v>39</v>
      </c>
      <c r="B29" s="34"/>
      <c r="C29" s="34"/>
      <c r="E29" s="35">
        <v>1795135</v>
      </c>
      <c r="F29" s="35"/>
      <c r="G29" s="11"/>
      <c r="H29" s="13">
        <v>45458855726</v>
      </c>
      <c r="I29" s="11"/>
      <c r="J29" s="13">
        <v>33636956896.237499</v>
      </c>
      <c r="K29" s="11"/>
      <c r="L29" s="13">
        <v>0</v>
      </c>
      <c r="M29" s="11"/>
      <c r="N29" s="13">
        <v>0</v>
      </c>
      <c r="O29" s="11"/>
      <c r="P29" s="13">
        <v>-1795135</v>
      </c>
      <c r="Q29" s="11"/>
      <c r="R29" s="13">
        <v>33063626478</v>
      </c>
      <c r="S29" s="11"/>
      <c r="T29" s="13">
        <v>0</v>
      </c>
      <c r="U29" s="11"/>
      <c r="V29" s="13">
        <v>0</v>
      </c>
      <c r="W29" s="11"/>
      <c r="X29" s="13">
        <v>0</v>
      </c>
      <c r="Y29" s="11"/>
      <c r="Z29" s="13">
        <v>0</v>
      </c>
      <c r="AA29" s="11"/>
      <c r="AB29" s="19">
        <f t="shared" si="0"/>
        <v>0</v>
      </c>
    </row>
    <row r="30" spans="1:28" ht="21.75" customHeight="1" x14ac:dyDescent="0.2">
      <c r="A30" s="34" t="s">
        <v>40</v>
      </c>
      <c r="B30" s="34"/>
      <c r="C30" s="34"/>
      <c r="E30" s="35">
        <v>8554343</v>
      </c>
      <c r="F30" s="35"/>
      <c r="G30" s="11"/>
      <c r="H30" s="13">
        <v>51364889994</v>
      </c>
      <c r="I30" s="11"/>
      <c r="J30" s="13">
        <v>32151524256.246201</v>
      </c>
      <c r="K30" s="11"/>
      <c r="L30" s="13">
        <v>0</v>
      </c>
      <c r="M30" s="11"/>
      <c r="N30" s="13">
        <v>0</v>
      </c>
      <c r="O30" s="11"/>
      <c r="P30" s="13">
        <v>0</v>
      </c>
      <c r="Q30" s="11"/>
      <c r="R30" s="13">
        <v>0</v>
      </c>
      <c r="S30" s="11"/>
      <c r="T30" s="13">
        <v>8554343</v>
      </c>
      <c r="U30" s="11"/>
      <c r="V30" s="13">
        <v>4027</v>
      </c>
      <c r="W30" s="11"/>
      <c r="X30" s="13">
        <v>51364889994</v>
      </c>
      <c r="Y30" s="11"/>
      <c r="Z30" s="13">
        <v>34243371642.396999</v>
      </c>
      <c r="AA30" s="11"/>
      <c r="AB30" s="19">
        <f t="shared" si="0"/>
        <v>1.5138775738238237</v>
      </c>
    </row>
    <row r="31" spans="1:28" ht="21.75" customHeight="1" x14ac:dyDescent="0.2">
      <c r="A31" s="34" t="s">
        <v>41</v>
      </c>
      <c r="B31" s="34"/>
      <c r="C31" s="34"/>
      <c r="E31" s="35">
        <v>14604036</v>
      </c>
      <c r="F31" s="35"/>
      <c r="G31" s="11"/>
      <c r="H31" s="13">
        <v>60510520657</v>
      </c>
      <c r="I31" s="11"/>
      <c r="J31" s="13">
        <v>54148939607.033997</v>
      </c>
      <c r="K31" s="11"/>
      <c r="L31" s="13">
        <v>0</v>
      </c>
      <c r="M31" s="11"/>
      <c r="N31" s="13">
        <v>0</v>
      </c>
      <c r="O31" s="11"/>
      <c r="P31" s="13">
        <v>0</v>
      </c>
      <c r="Q31" s="11"/>
      <c r="R31" s="13">
        <v>0</v>
      </c>
      <c r="S31" s="11"/>
      <c r="T31" s="13">
        <v>14604036</v>
      </c>
      <c r="U31" s="11"/>
      <c r="V31" s="13">
        <v>3991</v>
      </c>
      <c r="W31" s="11"/>
      <c r="X31" s="13">
        <v>60510520657</v>
      </c>
      <c r="Y31" s="11"/>
      <c r="Z31" s="13">
        <v>57937913665.327797</v>
      </c>
      <c r="AA31" s="11"/>
      <c r="AB31" s="19">
        <f t="shared" si="0"/>
        <v>2.5613981324048423</v>
      </c>
    </row>
    <row r="32" spans="1:28" ht="21.75" customHeight="1" x14ac:dyDescent="0.2">
      <c r="A32" s="34" t="s">
        <v>42</v>
      </c>
      <c r="B32" s="34"/>
      <c r="C32" s="34"/>
      <c r="E32" s="35">
        <v>7400000</v>
      </c>
      <c r="F32" s="35"/>
      <c r="G32" s="11"/>
      <c r="H32" s="13">
        <v>36445830617</v>
      </c>
      <c r="I32" s="11"/>
      <c r="J32" s="13">
        <v>41855469300</v>
      </c>
      <c r="K32" s="11"/>
      <c r="L32" s="13">
        <v>0</v>
      </c>
      <c r="M32" s="11"/>
      <c r="N32" s="13">
        <v>0</v>
      </c>
      <c r="O32" s="11"/>
      <c r="P32" s="13">
        <v>0</v>
      </c>
      <c r="Q32" s="11"/>
      <c r="R32" s="13">
        <v>0</v>
      </c>
      <c r="S32" s="11"/>
      <c r="T32" s="13">
        <v>7400000</v>
      </c>
      <c r="U32" s="11"/>
      <c r="V32" s="13">
        <v>5340</v>
      </c>
      <c r="W32" s="11"/>
      <c r="X32" s="13">
        <v>36445830617</v>
      </c>
      <c r="Y32" s="11"/>
      <c r="Z32" s="13">
        <v>39280879800</v>
      </c>
      <c r="AA32" s="11"/>
      <c r="AB32" s="19">
        <f t="shared" si="0"/>
        <v>1.736582589772304</v>
      </c>
    </row>
    <row r="33" spans="1:28" ht="21.75" customHeight="1" x14ac:dyDescent="0.2">
      <c r="A33" s="34" t="s">
        <v>43</v>
      </c>
      <c r="B33" s="34"/>
      <c r="C33" s="34"/>
      <c r="E33" s="35">
        <v>15714229</v>
      </c>
      <c r="F33" s="35"/>
      <c r="G33" s="11"/>
      <c r="H33" s="13">
        <v>45593190148</v>
      </c>
      <c r="I33" s="11"/>
      <c r="J33" s="13">
        <v>30413560020.015099</v>
      </c>
      <c r="K33" s="11"/>
      <c r="L33" s="13">
        <v>0</v>
      </c>
      <c r="M33" s="11"/>
      <c r="N33" s="13">
        <v>0</v>
      </c>
      <c r="O33" s="11"/>
      <c r="P33" s="13">
        <v>-3469398</v>
      </c>
      <c r="Q33" s="11"/>
      <c r="R33" s="13">
        <v>6592428258</v>
      </c>
      <c r="S33" s="11"/>
      <c r="T33" s="13">
        <v>12244831</v>
      </c>
      <c r="U33" s="11"/>
      <c r="V33" s="13">
        <v>1904</v>
      </c>
      <c r="W33" s="11"/>
      <c r="X33" s="13">
        <v>35527095103</v>
      </c>
      <c r="Y33" s="11"/>
      <c r="Z33" s="13">
        <v>23175438982.5672</v>
      </c>
      <c r="AA33" s="11"/>
      <c r="AB33" s="19">
        <f t="shared" si="0"/>
        <v>1.0245713449487592</v>
      </c>
    </row>
    <row r="34" spans="1:28" ht="21.75" customHeight="1" x14ac:dyDescent="0.2">
      <c r="A34" s="34" t="s">
        <v>44</v>
      </c>
      <c r="B34" s="34"/>
      <c r="C34" s="34"/>
      <c r="E34" s="35">
        <v>43238497</v>
      </c>
      <c r="F34" s="35"/>
      <c r="G34" s="11"/>
      <c r="H34" s="13">
        <v>130639634362</v>
      </c>
      <c r="I34" s="11"/>
      <c r="J34" s="13">
        <v>201925808875.509</v>
      </c>
      <c r="K34" s="11"/>
      <c r="L34" s="13">
        <v>0</v>
      </c>
      <c r="M34" s="11"/>
      <c r="N34" s="13">
        <v>0</v>
      </c>
      <c r="O34" s="11"/>
      <c r="P34" s="13">
        <v>0</v>
      </c>
      <c r="Q34" s="11"/>
      <c r="R34" s="13">
        <v>0</v>
      </c>
      <c r="S34" s="11"/>
      <c r="T34" s="13">
        <v>43238497</v>
      </c>
      <c r="U34" s="11"/>
      <c r="V34" s="13">
        <v>4800</v>
      </c>
      <c r="W34" s="11"/>
      <c r="X34" s="13">
        <v>130639634362</v>
      </c>
      <c r="Y34" s="11"/>
      <c r="Z34" s="13">
        <v>206309894125.67999</v>
      </c>
      <c r="AA34" s="11"/>
      <c r="AB34" s="19">
        <f t="shared" si="0"/>
        <v>9.1208285573181893</v>
      </c>
    </row>
    <row r="35" spans="1:28" ht="21.75" customHeight="1" x14ac:dyDescent="0.2">
      <c r="A35" s="34" t="s">
        <v>45</v>
      </c>
      <c r="B35" s="34"/>
      <c r="C35" s="34"/>
      <c r="E35" s="35">
        <v>5353304</v>
      </c>
      <c r="F35" s="35"/>
      <c r="G35" s="11"/>
      <c r="H35" s="13">
        <v>42996964933</v>
      </c>
      <c r="I35" s="11"/>
      <c r="J35" s="13">
        <v>32939786897.028</v>
      </c>
      <c r="K35" s="11"/>
      <c r="L35" s="13">
        <v>0</v>
      </c>
      <c r="M35" s="11"/>
      <c r="N35" s="13">
        <v>0</v>
      </c>
      <c r="O35" s="11"/>
      <c r="P35" s="13">
        <v>0</v>
      </c>
      <c r="Q35" s="11"/>
      <c r="R35" s="13">
        <v>0</v>
      </c>
      <c r="S35" s="11"/>
      <c r="T35" s="13">
        <v>5353304</v>
      </c>
      <c r="U35" s="11"/>
      <c r="V35" s="13">
        <v>7030</v>
      </c>
      <c r="W35" s="11"/>
      <c r="X35" s="13">
        <v>42996964933</v>
      </c>
      <c r="Y35" s="11"/>
      <c r="Z35" s="13">
        <v>37409806443.636002</v>
      </c>
      <c r="AA35" s="11"/>
      <c r="AB35" s="19">
        <f t="shared" si="0"/>
        <v>1.6538636325750022</v>
      </c>
    </row>
    <row r="36" spans="1:28" ht="21.75" customHeight="1" x14ac:dyDescent="0.2">
      <c r="A36" s="34" t="s">
        <v>46</v>
      </c>
      <c r="B36" s="34"/>
      <c r="C36" s="34"/>
      <c r="E36" s="35">
        <v>19848641</v>
      </c>
      <c r="F36" s="35"/>
      <c r="G36" s="11"/>
      <c r="H36" s="13">
        <v>51795311782</v>
      </c>
      <c r="I36" s="11"/>
      <c r="J36" s="13">
        <v>29872039961.279701</v>
      </c>
      <c r="K36" s="11"/>
      <c r="L36" s="13">
        <v>0</v>
      </c>
      <c r="M36" s="11"/>
      <c r="N36" s="13">
        <v>0</v>
      </c>
      <c r="O36" s="11"/>
      <c r="P36" s="13">
        <v>0</v>
      </c>
      <c r="Q36" s="11"/>
      <c r="R36" s="13">
        <v>0</v>
      </c>
      <c r="S36" s="11"/>
      <c r="T36" s="13">
        <v>19848641</v>
      </c>
      <c r="U36" s="11"/>
      <c r="V36" s="13">
        <v>1690</v>
      </c>
      <c r="W36" s="11"/>
      <c r="X36" s="13">
        <v>51795311782</v>
      </c>
      <c r="Y36" s="11"/>
      <c r="Z36" s="13">
        <v>33344615280.4245</v>
      </c>
      <c r="AA36" s="11"/>
      <c r="AB36" s="19">
        <f t="shared" si="0"/>
        <v>1.4741441294968325</v>
      </c>
    </row>
    <row r="37" spans="1:28" ht="21.75" customHeight="1" x14ac:dyDescent="0.2">
      <c r="A37" s="34" t="s">
        <v>47</v>
      </c>
      <c r="B37" s="34"/>
      <c r="C37" s="34"/>
      <c r="E37" s="35">
        <v>4538519</v>
      </c>
      <c r="F37" s="35"/>
      <c r="G37" s="11"/>
      <c r="H37" s="13">
        <v>33933520612</v>
      </c>
      <c r="I37" s="11"/>
      <c r="J37" s="13">
        <f>25444943539.398+2</f>
        <v>25444943541.397999</v>
      </c>
      <c r="K37" s="11"/>
      <c r="L37" s="13">
        <v>0</v>
      </c>
      <c r="M37" s="11"/>
      <c r="N37" s="13">
        <v>0</v>
      </c>
      <c r="O37" s="11"/>
      <c r="P37" s="13">
        <v>0</v>
      </c>
      <c r="Q37" s="11"/>
      <c r="R37" s="13">
        <v>0</v>
      </c>
      <c r="S37" s="11"/>
      <c r="T37" s="13">
        <v>4538519</v>
      </c>
      <c r="U37" s="11"/>
      <c r="V37" s="13">
        <v>5220</v>
      </c>
      <c r="W37" s="11"/>
      <c r="X37" s="13">
        <v>33933520612</v>
      </c>
      <c r="Y37" s="11"/>
      <c r="Z37" s="13">
        <v>23550107318.379002</v>
      </c>
      <c r="AA37" s="11"/>
      <c r="AB37" s="19">
        <f t="shared" si="0"/>
        <v>1.0411351926075314</v>
      </c>
    </row>
    <row r="38" spans="1:28" ht="21.75" customHeight="1" x14ac:dyDescent="0.2">
      <c r="A38" s="34" t="s">
        <v>48</v>
      </c>
      <c r="B38" s="34"/>
      <c r="C38" s="34"/>
      <c r="E38" s="35">
        <v>18404889</v>
      </c>
      <c r="F38" s="35"/>
      <c r="G38" s="11"/>
      <c r="H38" s="13">
        <f>100882261636+18</f>
        <v>100882261654</v>
      </c>
      <c r="I38" s="11"/>
      <c r="J38" s="13">
        <v>125506306185.687</v>
      </c>
      <c r="K38" s="11"/>
      <c r="L38" s="13">
        <v>0</v>
      </c>
      <c r="M38" s="11"/>
      <c r="N38" s="13">
        <v>0</v>
      </c>
      <c r="O38" s="11"/>
      <c r="P38" s="13">
        <v>0</v>
      </c>
      <c r="Q38" s="11"/>
      <c r="R38" s="13">
        <v>0</v>
      </c>
      <c r="S38" s="11"/>
      <c r="T38" s="13">
        <v>18404889</v>
      </c>
      <c r="U38" s="11"/>
      <c r="V38" s="13">
        <v>7690</v>
      </c>
      <c r="W38" s="11"/>
      <c r="X38" s="13">
        <v>100882261636</v>
      </c>
      <c r="Y38" s="11"/>
      <c r="Z38" s="13">
        <v>140691471511.36099</v>
      </c>
      <c r="AA38" s="11"/>
      <c r="AB38" s="19">
        <f t="shared" si="0"/>
        <v>6.2198800332388577</v>
      </c>
    </row>
    <row r="39" spans="1:28" ht="21.75" customHeight="1" x14ac:dyDescent="0.2">
      <c r="A39" s="34" t="s">
        <v>49</v>
      </c>
      <c r="B39" s="34"/>
      <c r="C39" s="34"/>
      <c r="E39" s="35">
        <v>3545504</v>
      </c>
      <c r="F39" s="35"/>
      <c r="G39" s="11"/>
      <c r="H39" s="13">
        <v>45667805170</v>
      </c>
      <c r="I39" s="11"/>
      <c r="J39" s="13">
        <v>49870376754.480003</v>
      </c>
      <c r="K39" s="11"/>
      <c r="L39" s="13">
        <v>0</v>
      </c>
      <c r="M39" s="11"/>
      <c r="N39" s="13">
        <v>0</v>
      </c>
      <c r="O39" s="11"/>
      <c r="P39" s="13">
        <v>0</v>
      </c>
      <c r="Q39" s="11"/>
      <c r="R39" s="13">
        <v>0</v>
      </c>
      <c r="S39" s="11"/>
      <c r="T39" s="13">
        <v>3545504</v>
      </c>
      <c r="U39" s="11"/>
      <c r="V39" s="13">
        <v>11290</v>
      </c>
      <c r="W39" s="11"/>
      <c r="X39" s="13">
        <f>45667805170+18</f>
        <v>45667805188</v>
      </c>
      <c r="Y39" s="11"/>
      <c r="Z39" s="13">
        <v>39790569156.047997</v>
      </c>
      <c r="AA39" s="11"/>
      <c r="AB39" s="19">
        <f t="shared" si="0"/>
        <v>1.7591156304376812</v>
      </c>
    </row>
    <row r="40" spans="1:28" ht="21.75" customHeight="1" x14ac:dyDescent="0.2">
      <c r="A40" s="34" t="s">
        <v>50</v>
      </c>
      <c r="B40" s="34"/>
      <c r="C40" s="34"/>
      <c r="E40" s="35">
        <v>13759330</v>
      </c>
      <c r="F40" s="35"/>
      <c r="G40" s="11"/>
      <c r="H40" s="13">
        <v>55751042954</v>
      </c>
      <c r="I40" s="11"/>
      <c r="J40" s="13">
        <v>55421075969.297997</v>
      </c>
      <c r="K40" s="11"/>
      <c r="L40" s="13">
        <v>0</v>
      </c>
      <c r="M40" s="11"/>
      <c r="N40" s="13">
        <v>0</v>
      </c>
      <c r="O40" s="11"/>
      <c r="P40" s="13">
        <v>-1</v>
      </c>
      <c r="Q40" s="11"/>
      <c r="R40" s="13">
        <v>1</v>
      </c>
      <c r="S40" s="11"/>
      <c r="T40" s="13">
        <v>13759329</v>
      </c>
      <c r="U40" s="11"/>
      <c r="V40" s="13">
        <v>5100</v>
      </c>
      <c r="W40" s="11"/>
      <c r="X40" s="13">
        <v>55751038902</v>
      </c>
      <c r="Y40" s="11"/>
      <c r="Z40" s="13">
        <v>69755051061.494995</v>
      </c>
      <c r="AA40" s="11"/>
      <c r="AB40" s="19">
        <f t="shared" si="0"/>
        <v>3.0838262238227738</v>
      </c>
    </row>
    <row r="41" spans="1:28" ht="21.75" customHeight="1" x14ac:dyDescent="0.2">
      <c r="A41" s="34" t="s">
        <v>51</v>
      </c>
      <c r="B41" s="34"/>
      <c r="C41" s="34"/>
      <c r="E41" s="35">
        <v>8506949</v>
      </c>
      <c r="F41" s="35"/>
      <c r="G41" s="11"/>
      <c r="H41" s="13">
        <v>42315365591</v>
      </c>
      <c r="I41" s="11"/>
      <c r="J41" s="13">
        <v>62915114941.667999</v>
      </c>
      <c r="K41" s="11"/>
      <c r="L41" s="13">
        <v>0</v>
      </c>
      <c r="M41" s="11"/>
      <c r="N41" s="13">
        <v>0</v>
      </c>
      <c r="O41" s="11"/>
      <c r="P41" s="13">
        <v>0</v>
      </c>
      <c r="Q41" s="11"/>
      <c r="R41" s="13">
        <v>0</v>
      </c>
      <c r="S41" s="11"/>
      <c r="T41" s="13">
        <v>8506949</v>
      </c>
      <c r="U41" s="11"/>
      <c r="V41" s="13">
        <v>8000</v>
      </c>
      <c r="W41" s="11"/>
      <c r="X41" s="13">
        <v>42315365591</v>
      </c>
      <c r="Y41" s="11"/>
      <c r="Z41" s="13">
        <f>67650661227.6+1</f>
        <v>67650661228.599998</v>
      </c>
      <c r="AA41" s="11"/>
      <c r="AB41" s="19">
        <f t="shared" si="0"/>
        <v>2.9907924943211421</v>
      </c>
    </row>
    <row r="42" spans="1:28" ht="21.75" customHeight="1" x14ac:dyDescent="0.2">
      <c r="A42" s="36" t="s">
        <v>52</v>
      </c>
      <c r="B42" s="36"/>
      <c r="C42" s="36"/>
      <c r="E42" s="35">
        <v>0</v>
      </c>
      <c r="F42" s="35"/>
      <c r="G42" s="11"/>
      <c r="H42" s="14">
        <v>0</v>
      </c>
      <c r="I42" s="11"/>
      <c r="J42" s="14">
        <v>0</v>
      </c>
      <c r="K42" s="11"/>
      <c r="L42" s="14">
        <v>3125000</v>
      </c>
      <c r="M42" s="11"/>
      <c r="N42" s="14">
        <v>7087679775</v>
      </c>
      <c r="O42" s="11"/>
      <c r="P42" s="14">
        <v>-1562500</v>
      </c>
      <c r="Q42" s="11"/>
      <c r="R42" s="14">
        <v>5230718901</v>
      </c>
      <c r="S42" s="11"/>
      <c r="T42" s="13">
        <v>1562500</v>
      </c>
      <c r="U42" s="11"/>
      <c r="V42" s="13">
        <v>2750</v>
      </c>
      <c r="W42" s="11"/>
      <c r="X42" s="14">
        <v>3543839889</v>
      </c>
      <c r="Y42" s="11"/>
      <c r="Z42" s="14">
        <v>4271308593.75</v>
      </c>
      <c r="AA42" s="11"/>
      <c r="AB42" s="19">
        <f t="shared" si="0"/>
        <v>0.18883182294331077</v>
      </c>
    </row>
    <row r="43" spans="1:28" ht="21.75" customHeight="1" thickBot="1" x14ac:dyDescent="0.25">
      <c r="A43" s="37" t="s">
        <v>53</v>
      </c>
      <c r="B43" s="37"/>
      <c r="C43" s="37"/>
      <c r="D43" s="17"/>
      <c r="E43" s="35"/>
      <c r="F43" s="35"/>
      <c r="G43" s="11"/>
      <c r="H43" s="15">
        <f>SUM(H9:H42)</f>
        <v>1950694250452</v>
      </c>
      <c r="I43" s="11"/>
      <c r="J43" s="15">
        <f>SUM(J9:J42)</f>
        <v>2040828936368.8838</v>
      </c>
      <c r="K43" s="11"/>
      <c r="L43" s="15">
        <v>3125000</v>
      </c>
      <c r="M43" s="11"/>
      <c r="N43" s="15">
        <v>7087679775</v>
      </c>
      <c r="O43" s="11"/>
      <c r="P43" s="15">
        <v>-7533041</v>
      </c>
      <c r="Q43" s="11"/>
      <c r="R43" s="15">
        <v>52782285649</v>
      </c>
      <c r="S43" s="11"/>
      <c r="T43" s="13"/>
      <c r="U43" s="11"/>
      <c r="V43" s="13"/>
      <c r="W43" s="11"/>
      <c r="X43" s="15">
        <f>SUM(X9:X42)</f>
        <v>1889481345197</v>
      </c>
      <c r="Y43" s="11"/>
      <c r="Z43" s="15">
        <f>SUM(Z9:Z42)</f>
        <v>2130692431176.8086</v>
      </c>
      <c r="AA43" s="11"/>
      <c r="AB43" s="16">
        <f>SUM(AB9:AB42)</f>
        <v>94.196550560490948</v>
      </c>
    </row>
    <row r="44" spans="1:28" ht="13.5" thickTop="1" x14ac:dyDescent="0.2">
      <c r="H44" s="18"/>
      <c r="J44" s="18"/>
    </row>
    <row r="48" spans="1:28" x14ac:dyDescent="0.2">
      <c r="H48" s="18"/>
    </row>
  </sheetData>
  <mergeCells count="83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</mergeCells>
  <pageMargins left="0.39" right="0.39" top="0.39" bottom="0.39" header="0" footer="0"/>
  <pageSetup scale="5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45"/>
  <sheetViews>
    <sheetView rightToLeft="1" tabSelected="1" view="pageBreakPreview" zoomScale="60" zoomScaleNormal="100" workbookViewId="0">
      <selection activeCell="K18" sqref="K18"/>
    </sheetView>
  </sheetViews>
  <sheetFormatPr defaultRowHeight="12.75" x14ac:dyDescent="0.2"/>
  <cols>
    <col min="1" max="1" width="40.28515625" customWidth="1"/>
    <col min="2" max="2" width="1.28515625" customWidth="1"/>
    <col min="3" max="3" width="13.5703125" bestFit="1" customWidth="1"/>
    <col min="4" max="4" width="1.28515625" customWidth="1"/>
    <col min="5" max="5" width="18" bestFit="1" customWidth="1"/>
    <col min="6" max="6" width="1.28515625" customWidth="1"/>
    <col min="7" max="7" width="18.42578125" bestFit="1" customWidth="1"/>
    <col min="8" max="8" width="1.28515625" customWidth="1"/>
    <col min="9" max="9" width="16" bestFit="1" customWidth="1"/>
    <col min="10" max="10" width="1.28515625" customWidth="1"/>
    <col min="11" max="11" width="13.5703125" bestFit="1" customWidth="1"/>
    <col min="12" max="12" width="1.28515625" customWidth="1"/>
    <col min="13" max="13" width="18" bestFit="1" customWidth="1"/>
    <col min="14" max="14" width="1.28515625" customWidth="1"/>
    <col min="15" max="15" width="18.28515625" bestFit="1" customWidth="1"/>
    <col min="16" max="16" width="1.28515625" customWidth="1"/>
    <col min="17" max="17" width="21.5703125" customWidth="1"/>
    <col min="18" max="18" width="1.28515625" customWidth="1"/>
    <col min="19" max="19" width="0.28515625" customWidth="1"/>
  </cols>
  <sheetData>
    <row r="1" spans="1:18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ht="21.75" customHeight="1" x14ac:dyDescent="0.2">
      <c r="A2" s="42" t="s">
        <v>69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14.45" customHeight="1" x14ac:dyDescent="0.2"/>
    <row r="5" spans="1:18" ht="33.75" customHeight="1" x14ac:dyDescent="0.2">
      <c r="A5" s="43" t="s">
        <v>147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ht="30" customHeight="1" x14ac:dyDescent="0.2">
      <c r="A6" s="38" t="s">
        <v>72</v>
      </c>
      <c r="C6" s="38" t="s">
        <v>88</v>
      </c>
      <c r="D6" s="38"/>
      <c r="E6" s="38"/>
      <c r="F6" s="38"/>
      <c r="G6" s="38"/>
      <c r="H6" s="38"/>
      <c r="I6" s="38"/>
      <c r="K6" s="38" t="s">
        <v>89</v>
      </c>
      <c r="L6" s="38"/>
      <c r="M6" s="38"/>
      <c r="N6" s="38"/>
      <c r="O6" s="38"/>
      <c r="P6" s="38"/>
      <c r="Q6" s="38"/>
      <c r="R6" s="38"/>
    </row>
    <row r="7" spans="1:18" ht="64.5" customHeight="1" x14ac:dyDescent="0.2">
      <c r="A7" s="38"/>
      <c r="C7" s="9" t="s">
        <v>13</v>
      </c>
      <c r="D7" s="3"/>
      <c r="E7" s="9" t="s">
        <v>15</v>
      </c>
      <c r="F7" s="3"/>
      <c r="G7" s="9" t="s">
        <v>145</v>
      </c>
      <c r="H7" s="3"/>
      <c r="I7" s="9" t="s">
        <v>148</v>
      </c>
      <c r="K7" s="9" t="s">
        <v>13</v>
      </c>
      <c r="L7" s="3"/>
      <c r="M7" s="9" t="s">
        <v>15</v>
      </c>
      <c r="N7" s="3"/>
      <c r="O7" s="9" t="s">
        <v>145</v>
      </c>
      <c r="P7" s="3"/>
      <c r="Q7" s="50" t="s">
        <v>148</v>
      </c>
      <c r="R7" s="50"/>
    </row>
    <row r="8" spans="1:18" ht="21.75" customHeight="1" x14ac:dyDescent="0.2">
      <c r="A8" s="5" t="s">
        <v>36</v>
      </c>
      <c r="C8" s="20">
        <v>5570365</v>
      </c>
      <c r="D8" s="21"/>
      <c r="E8" s="20">
        <v>95738556765</v>
      </c>
      <c r="F8" s="21"/>
      <c r="G8" s="20">
        <v>100057589401</v>
      </c>
      <c r="H8" s="21"/>
      <c r="I8" s="20">
        <v>-4319032635</v>
      </c>
      <c r="J8" s="21"/>
      <c r="K8" s="20">
        <v>5570365</v>
      </c>
      <c r="L8" s="21"/>
      <c r="M8" s="20">
        <v>95738556765</v>
      </c>
      <c r="N8" s="21"/>
      <c r="O8" s="20">
        <v>99195796407</v>
      </c>
      <c r="P8" s="21"/>
      <c r="Q8" s="47">
        <v>-3457239641</v>
      </c>
      <c r="R8" s="47"/>
    </row>
    <row r="9" spans="1:18" ht="21.75" customHeight="1" x14ac:dyDescent="0.2">
      <c r="A9" s="6" t="s">
        <v>30</v>
      </c>
      <c r="C9" s="23">
        <v>791731</v>
      </c>
      <c r="D9" s="21"/>
      <c r="E9" s="23">
        <v>27703111059</v>
      </c>
      <c r="F9" s="21"/>
      <c r="G9" s="23">
        <v>25572614971</v>
      </c>
      <c r="H9" s="21"/>
      <c r="I9" s="23">
        <v>2130496088</v>
      </c>
      <c r="J9" s="21"/>
      <c r="K9" s="23">
        <v>791731</v>
      </c>
      <c r="L9" s="21"/>
      <c r="M9" s="23">
        <v>27703111059</v>
      </c>
      <c r="N9" s="21"/>
      <c r="O9" s="23">
        <v>41318560513</v>
      </c>
      <c r="P9" s="21"/>
      <c r="Q9" s="45">
        <v>-13615449453</v>
      </c>
      <c r="R9" s="45"/>
    </row>
    <row r="10" spans="1:18" ht="21.75" customHeight="1" x14ac:dyDescent="0.2">
      <c r="A10" s="6" t="s">
        <v>47</v>
      </c>
      <c r="C10" s="23">
        <v>4538519</v>
      </c>
      <c r="D10" s="21"/>
      <c r="E10" s="23">
        <v>23550107318</v>
      </c>
      <c r="F10" s="21"/>
      <c r="G10" s="23">
        <v>25444943539</v>
      </c>
      <c r="H10" s="21"/>
      <c r="I10" s="23">
        <v>-1894836220</v>
      </c>
      <c r="J10" s="21"/>
      <c r="K10" s="23">
        <v>4538519</v>
      </c>
      <c r="L10" s="21"/>
      <c r="M10" s="23">
        <v>23550107318</v>
      </c>
      <c r="N10" s="21"/>
      <c r="O10" s="23">
        <v>39881790971</v>
      </c>
      <c r="P10" s="21"/>
      <c r="Q10" s="45">
        <v>-16331683652</v>
      </c>
      <c r="R10" s="45"/>
    </row>
    <row r="11" spans="1:18" ht="21.75" customHeight="1" x14ac:dyDescent="0.2">
      <c r="A11" s="6" t="s">
        <v>26</v>
      </c>
      <c r="C11" s="23">
        <v>4384003</v>
      </c>
      <c r="D11" s="21"/>
      <c r="E11" s="23">
        <v>51074801094</v>
      </c>
      <c r="F11" s="21"/>
      <c r="G11" s="23">
        <v>54038185458</v>
      </c>
      <c r="H11" s="21"/>
      <c r="I11" s="23">
        <v>-2963384363</v>
      </c>
      <c r="J11" s="21"/>
      <c r="K11" s="23">
        <v>4384003</v>
      </c>
      <c r="L11" s="21"/>
      <c r="M11" s="23">
        <v>51074801094</v>
      </c>
      <c r="N11" s="21"/>
      <c r="O11" s="23">
        <v>76132830642</v>
      </c>
      <c r="P11" s="21"/>
      <c r="Q11" s="45">
        <v>-25058029547</v>
      </c>
      <c r="R11" s="45"/>
    </row>
    <row r="12" spans="1:18" ht="21.75" customHeight="1" x14ac:dyDescent="0.2">
      <c r="A12" s="6" t="s">
        <v>27</v>
      </c>
      <c r="C12" s="23">
        <v>1000000</v>
      </c>
      <c r="D12" s="21"/>
      <c r="E12" s="23">
        <v>53479890000</v>
      </c>
      <c r="F12" s="21"/>
      <c r="G12" s="23">
        <v>48708450000</v>
      </c>
      <c r="H12" s="21"/>
      <c r="I12" s="23">
        <v>4771440000</v>
      </c>
      <c r="J12" s="21"/>
      <c r="K12" s="23">
        <v>1000000</v>
      </c>
      <c r="L12" s="21"/>
      <c r="M12" s="23">
        <v>53479890000</v>
      </c>
      <c r="N12" s="21"/>
      <c r="O12" s="23">
        <v>46682297159</v>
      </c>
      <c r="P12" s="21"/>
      <c r="Q12" s="45">
        <v>6797592841</v>
      </c>
      <c r="R12" s="45"/>
    </row>
    <row r="13" spans="1:18" ht="21.75" customHeight="1" x14ac:dyDescent="0.2">
      <c r="A13" s="6" t="s">
        <v>45</v>
      </c>
      <c r="C13" s="23">
        <v>5353304</v>
      </c>
      <c r="D13" s="21"/>
      <c r="E13" s="23">
        <v>37409806443</v>
      </c>
      <c r="F13" s="21"/>
      <c r="G13" s="23">
        <v>32939786897</v>
      </c>
      <c r="H13" s="21"/>
      <c r="I13" s="23">
        <v>4470019546</v>
      </c>
      <c r="J13" s="21"/>
      <c r="K13" s="23">
        <v>5353304</v>
      </c>
      <c r="L13" s="21"/>
      <c r="M13" s="23">
        <v>37409806443</v>
      </c>
      <c r="N13" s="21"/>
      <c r="O13" s="23">
        <v>41294466287</v>
      </c>
      <c r="P13" s="21"/>
      <c r="Q13" s="45">
        <v>-3884659843</v>
      </c>
      <c r="R13" s="45"/>
    </row>
    <row r="14" spans="1:18" ht="21.75" customHeight="1" x14ac:dyDescent="0.2">
      <c r="A14" s="6" t="s">
        <v>50</v>
      </c>
      <c r="C14" s="23">
        <v>13759329</v>
      </c>
      <c r="D14" s="21"/>
      <c r="E14" s="23">
        <v>69755051061</v>
      </c>
      <c r="F14" s="21"/>
      <c r="G14" s="23">
        <v>55421071192</v>
      </c>
      <c r="H14" s="21"/>
      <c r="I14" s="23">
        <v>14333979869</v>
      </c>
      <c r="J14" s="21"/>
      <c r="K14" s="23">
        <v>13759329</v>
      </c>
      <c r="L14" s="21"/>
      <c r="M14" s="23">
        <v>69755051061</v>
      </c>
      <c r="N14" s="21"/>
      <c r="O14" s="23">
        <v>65715659177</v>
      </c>
      <c r="P14" s="21"/>
      <c r="Q14" s="45">
        <v>4039391884</v>
      </c>
      <c r="R14" s="45"/>
    </row>
    <row r="15" spans="1:18" ht="21.75" customHeight="1" x14ac:dyDescent="0.2">
      <c r="A15" s="6" t="s">
        <v>37</v>
      </c>
      <c r="C15" s="23">
        <v>1694254</v>
      </c>
      <c r="D15" s="21"/>
      <c r="E15" s="23">
        <v>67821654308</v>
      </c>
      <c r="F15" s="21"/>
      <c r="G15" s="23">
        <v>51030447617</v>
      </c>
      <c r="H15" s="21"/>
      <c r="I15" s="23">
        <v>16791206691</v>
      </c>
      <c r="J15" s="21"/>
      <c r="K15" s="23">
        <v>1694254</v>
      </c>
      <c r="L15" s="21"/>
      <c r="M15" s="23">
        <v>67821654308</v>
      </c>
      <c r="N15" s="21"/>
      <c r="O15" s="23">
        <v>56318751430</v>
      </c>
      <c r="P15" s="21"/>
      <c r="Q15" s="45">
        <v>11502902878</v>
      </c>
      <c r="R15" s="45"/>
    </row>
    <row r="16" spans="1:18" ht="21.75" customHeight="1" x14ac:dyDescent="0.2">
      <c r="A16" s="6" t="s">
        <v>31</v>
      </c>
      <c r="C16" s="23">
        <v>1405861</v>
      </c>
      <c r="D16" s="21"/>
      <c r="E16" s="23">
        <v>35119077672</v>
      </c>
      <c r="F16" s="21"/>
      <c r="G16" s="23">
        <v>31038388981</v>
      </c>
      <c r="H16" s="21"/>
      <c r="I16" s="23">
        <v>4080688691</v>
      </c>
      <c r="J16" s="21"/>
      <c r="K16" s="23">
        <v>1405861</v>
      </c>
      <c r="L16" s="21"/>
      <c r="M16" s="23">
        <v>35119077672</v>
      </c>
      <c r="N16" s="21"/>
      <c r="O16" s="23">
        <v>47556793203</v>
      </c>
      <c r="P16" s="21"/>
      <c r="Q16" s="45">
        <v>-12437715530</v>
      </c>
      <c r="R16" s="45"/>
    </row>
    <row r="17" spans="1:18" ht="21.75" customHeight="1" x14ac:dyDescent="0.2">
      <c r="A17" s="6" t="s">
        <v>24</v>
      </c>
      <c r="C17" s="23">
        <v>21204181</v>
      </c>
      <c r="D17" s="21"/>
      <c r="E17" s="23">
        <v>96136831537</v>
      </c>
      <c r="F17" s="21"/>
      <c r="G17" s="23">
        <v>110027244162</v>
      </c>
      <c r="H17" s="21"/>
      <c r="I17" s="23">
        <v>-13890412624</v>
      </c>
      <c r="J17" s="21"/>
      <c r="K17" s="23">
        <v>21204181</v>
      </c>
      <c r="L17" s="21"/>
      <c r="M17" s="23">
        <v>96136831537</v>
      </c>
      <c r="N17" s="21"/>
      <c r="O17" s="23">
        <v>111752285058</v>
      </c>
      <c r="P17" s="21"/>
      <c r="Q17" s="45">
        <v>-15615453520</v>
      </c>
      <c r="R17" s="45"/>
    </row>
    <row r="18" spans="1:18" ht="21.75" customHeight="1" x14ac:dyDescent="0.2">
      <c r="A18" s="6" t="s">
        <v>48</v>
      </c>
      <c r="C18" s="23">
        <v>18404889</v>
      </c>
      <c r="D18" s="21"/>
      <c r="E18" s="23">
        <v>140691471511</v>
      </c>
      <c r="F18" s="21"/>
      <c r="G18" s="23">
        <v>125506306185</v>
      </c>
      <c r="H18" s="21"/>
      <c r="I18" s="23">
        <v>15185165326</v>
      </c>
      <c r="J18" s="21"/>
      <c r="K18" s="23">
        <v>18404889</v>
      </c>
      <c r="L18" s="21"/>
      <c r="M18" s="23">
        <v>140691471511</v>
      </c>
      <c r="N18" s="21"/>
      <c r="O18" s="23">
        <v>109068611597</v>
      </c>
      <c r="P18" s="21"/>
      <c r="Q18" s="45">
        <v>31622859914</v>
      </c>
      <c r="R18" s="45"/>
    </row>
    <row r="19" spans="1:18" ht="21.75" customHeight="1" x14ac:dyDescent="0.2">
      <c r="A19" s="6" t="s">
        <v>52</v>
      </c>
      <c r="C19" s="23">
        <v>1562500</v>
      </c>
      <c r="D19" s="21"/>
      <c r="E19" s="23">
        <v>4271308593</v>
      </c>
      <c r="F19" s="21"/>
      <c r="G19" s="23">
        <v>3543839889</v>
      </c>
      <c r="H19" s="21"/>
      <c r="I19" s="23">
        <v>727468704</v>
      </c>
      <c r="J19" s="21"/>
      <c r="K19" s="23">
        <v>1562500</v>
      </c>
      <c r="L19" s="21"/>
      <c r="M19" s="23">
        <v>4271308593</v>
      </c>
      <c r="N19" s="21"/>
      <c r="O19" s="23">
        <v>3543839889</v>
      </c>
      <c r="P19" s="21"/>
      <c r="Q19" s="45">
        <v>727468704</v>
      </c>
      <c r="R19" s="45"/>
    </row>
    <row r="20" spans="1:18" ht="21.75" customHeight="1" x14ac:dyDescent="0.2">
      <c r="A20" s="6" t="s">
        <v>19</v>
      </c>
      <c r="C20" s="23">
        <v>17609052</v>
      </c>
      <c r="D20" s="21"/>
      <c r="E20" s="23">
        <v>28794537541</v>
      </c>
      <c r="F20" s="21"/>
      <c r="G20" s="23">
        <v>35008556281</v>
      </c>
      <c r="H20" s="21"/>
      <c r="I20" s="23">
        <v>-6214018739</v>
      </c>
      <c r="J20" s="21"/>
      <c r="K20" s="23">
        <v>17609052</v>
      </c>
      <c r="L20" s="21"/>
      <c r="M20" s="23">
        <v>28794537541</v>
      </c>
      <c r="N20" s="21"/>
      <c r="O20" s="23">
        <v>52285855848</v>
      </c>
      <c r="P20" s="21"/>
      <c r="Q20" s="45">
        <v>-23491318306</v>
      </c>
      <c r="R20" s="45"/>
    </row>
    <row r="21" spans="1:18" ht="21.75" customHeight="1" x14ac:dyDescent="0.2">
      <c r="A21" s="6" t="s">
        <v>42</v>
      </c>
      <c r="C21" s="23">
        <v>7400000</v>
      </c>
      <c r="D21" s="21"/>
      <c r="E21" s="23">
        <v>39280879800</v>
      </c>
      <c r="F21" s="21"/>
      <c r="G21" s="23">
        <v>41855469300</v>
      </c>
      <c r="H21" s="21"/>
      <c r="I21" s="23">
        <v>-2574589500</v>
      </c>
      <c r="J21" s="21"/>
      <c r="K21" s="23">
        <v>7400000</v>
      </c>
      <c r="L21" s="21"/>
      <c r="M21" s="23">
        <v>39280879800</v>
      </c>
      <c r="N21" s="21"/>
      <c r="O21" s="23">
        <v>39280879801</v>
      </c>
      <c r="P21" s="21"/>
      <c r="Q21" s="45">
        <v>-1</v>
      </c>
      <c r="R21" s="45"/>
    </row>
    <row r="22" spans="1:18" ht="21.75" customHeight="1" x14ac:dyDescent="0.2">
      <c r="A22" s="6" t="s">
        <v>38</v>
      </c>
      <c r="C22" s="23">
        <v>2224603</v>
      </c>
      <c r="D22" s="21"/>
      <c r="E22" s="23">
        <v>55151483307</v>
      </c>
      <c r="F22" s="21"/>
      <c r="G22" s="23">
        <v>48561610802</v>
      </c>
      <c r="H22" s="21"/>
      <c r="I22" s="23">
        <v>6589872505</v>
      </c>
      <c r="J22" s="21"/>
      <c r="K22" s="23">
        <v>2224603</v>
      </c>
      <c r="L22" s="21"/>
      <c r="M22" s="23">
        <v>55151483307</v>
      </c>
      <c r="N22" s="21"/>
      <c r="O22" s="23">
        <v>58910806547</v>
      </c>
      <c r="P22" s="21"/>
      <c r="Q22" s="45">
        <v>-3759323239</v>
      </c>
      <c r="R22" s="45"/>
    </row>
    <row r="23" spans="1:18" ht="21.75" customHeight="1" x14ac:dyDescent="0.2">
      <c r="A23" s="6" t="s">
        <v>40</v>
      </c>
      <c r="C23" s="23">
        <v>8554343</v>
      </c>
      <c r="D23" s="21"/>
      <c r="E23" s="23">
        <v>34243371642</v>
      </c>
      <c r="F23" s="21"/>
      <c r="G23" s="23">
        <v>32151524256</v>
      </c>
      <c r="H23" s="21"/>
      <c r="I23" s="23">
        <v>2091847386</v>
      </c>
      <c r="J23" s="21"/>
      <c r="K23" s="23">
        <v>8554343</v>
      </c>
      <c r="L23" s="21"/>
      <c r="M23" s="23">
        <v>34243371642</v>
      </c>
      <c r="N23" s="21"/>
      <c r="O23" s="23">
        <v>48894809076</v>
      </c>
      <c r="P23" s="21"/>
      <c r="Q23" s="45">
        <v>-14651437433</v>
      </c>
      <c r="R23" s="45"/>
    </row>
    <row r="24" spans="1:18" ht="21.75" customHeight="1" x14ac:dyDescent="0.2">
      <c r="A24" s="6" t="s">
        <v>22</v>
      </c>
      <c r="C24" s="23">
        <v>5400000</v>
      </c>
      <c r="D24" s="21"/>
      <c r="E24" s="23">
        <v>80840122200</v>
      </c>
      <c r="F24" s="21"/>
      <c r="G24" s="23">
        <v>73110389400</v>
      </c>
      <c r="H24" s="21"/>
      <c r="I24" s="23">
        <v>7729732800</v>
      </c>
      <c r="J24" s="21"/>
      <c r="K24" s="23">
        <v>5400000</v>
      </c>
      <c r="L24" s="21"/>
      <c r="M24" s="23">
        <v>80840122200</v>
      </c>
      <c r="N24" s="21"/>
      <c r="O24" s="23">
        <v>78472458373</v>
      </c>
      <c r="P24" s="21"/>
      <c r="Q24" s="45">
        <v>2367663827</v>
      </c>
      <c r="R24" s="45"/>
    </row>
    <row r="25" spans="1:18" ht="21.75" customHeight="1" x14ac:dyDescent="0.2">
      <c r="A25" s="6" t="s">
        <v>35</v>
      </c>
      <c r="C25" s="23">
        <v>2000000</v>
      </c>
      <c r="D25" s="21"/>
      <c r="E25" s="23">
        <v>76541850000</v>
      </c>
      <c r="F25" s="21"/>
      <c r="G25" s="23">
        <v>66621231000</v>
      </c>
      <c r="H25" s="21"/>
      <c r="I25" s="23">
        <v>9920619000</v>
      </c>
      <c r="J25" s="21"/>
      <c r="K25" s="23">
        <v>2000000</v>
      </c>
      <c r="L25" s="21"/>
      <c r="M25" s="23">
        <v>76541850000</v>
      </c>
      <c r="N25" s="21"/>
      <c r="O25" s="23">
        <v>75468276000</v>
      </c>
      <c r="P25" s="21"/>
      <c r="Q25" s="45">
        <v>1073574000</v>
      </c>
      <c r="R25" s="45"/>
    </row>
    <row r="26" spans="1:18" ht="21.75" customHeight="1" x14ac:dyDescent="0.2">
      <c r="A26" s="6" t="s">
        <v>20</v>
      </c>
      <c r="C26" s="23">
        <v>36502254</v>
      </c>
      <c r="D26" s="21"/>
      <c r="E26" s="23">
        <v>108492346110</v>
      </c>
      <c r="F26" s="21"/>
      <c r="G26" s="23">
        <v>103303581731</v>
      </c>
      <c r="H26" s="21"/>
      <c r="I26" s="23">
        <v>5188764379</v>
      </c>
      <c r="J26" s="21"/>
      <c r="K26" s="23">
        <v>36502254</v>
      </c>
      <c r="L26" s="21"/>
      <c r="M26" s="23">
        <v>108492346110</v>
      </c>
      <c r="N26" s="21"/>
      <c r="O26" s="23">
        <v>107766644798</v>
      </c>
      <c r="P26" s="21"/>
      <c r="Q26" s="45">
        <v>725701312</v>
      </c>
      <c r="R26" s="45"/>
    </row>
    <row r="27" spans="1:18" ht="21.75" customHeight="1" x14ac:dyDescent="0.2">
      <c r="A27" s="6" t="s">
        <v>34</v>
      </c>
      <c r="C27" s="23">
        <v>11509789</v>
      </c>
      <c r="D27" s="21"/>
      <c r="E27" s="23">
        <v>108692404676</v>
      </c>
      <c r="F27" s="21"/>
      <c r="G27" s="23">
        <v>92216924388</v>
      </c>
      <c r="H27" s="21"/>
      <c r="I27" s="23">
        <v>16475480288</v>
      </c>
      <c r="J27" s="21"/>
      <c r="K27" s="23">
        <v>11509789</v>
      </c>
      <c r="L27" s="21"/>
      <c r="M27" s="23">
        <v>108692404676</v>
      </c>
      <c r="N27" s="21"/>
      <c r="O27" s="23">
        <v>101598795108</v>
      </c>
      <c r="P27" s="21"/>
      <c r="Q27" s="45">
        <v>7093609568</v>
      </c>
      <c r="R27" s="45"/>
    </row>
    <row r="28" spans="1:18" ht="21.75" customHeight="1" x14ac:dyDescent="0.2">
      <c r="A28" s="6" t="s">
        <v>44</v>
      </c>
      <c r="C28" s="23">
        <v>43238497</v>
      </c>
      <c r="D28" s="21"/>
      <c r="E28" s="23">
        <v>206309894125</v>
      </c>
      <c r="F28" s="21"/>
      <c r="G28" s="23">
        <v>201925808875</v>
      </c>
      <c r="H28" s="21"/>
      <c r="I28" s="23">
        <v>4384085250</v>
      </c>
      <c r="J28" s="21"/>
      <c r="K28" s="23">
        <v>43238497</v>
      </c>
      <c r="L28" s="21"/>
      <c r="M28" s="23">
        <v>206309894125</v>
      </c>
      <c r="N28" s="21"/>
      <c r="O28" s="23">
        <v>202807719762</v>
      </c>
      <c r="P28" s="21"/>
      <c r="Q28" s="45">
        <v>3502174363</v>
      </c>
      <c r="R28" s="45"/>
    </row>
    <row r="29" spans="1:18" ht="21.75" customHeight="1" x14ac:dyDescent="0.2">
      <c r="A29" s="6" t="s">
        <v>32</v>
      </c>
      <c r="C29" s="23">
        <v>3622000</v>
      </c>
      <c r="D29" s="21"/>
      <c r="E29" s="23">
        <v>55986983505</v>
      </c>
      <c r="F29" s="21"/>
      <c r="G29" s="23">
        <v>53286646680</v>
      </c>
      <c r="H29" s="21"/>
      <c r="I29" s="23">
        <v>2700336825</v>
      </c>
      <c r="J29" s="21"/>
      <c r="K29" s="23">
        <v>3622000</v>
      </c>
      <c r="L29" s="21"/>
      <c r="M29" s="23">
        <v>55986983505</v>
      </c>
      <c r="N29" s="21"/>
      <c r="O29" s="23">
        <v>60013100519</v>
      </c>
      <c r="P29" s="21"/>
      <c r="Q29" s="45">
        <v>-4026117014</v>
      </c>
      <c r="R29" s="45"/>
    </row>
    <row r="30" spans="1:18" ht="21.75" customHeight="1" x14ac:dyDescent="0.2">
      <c r="A30" s="6" t="s">
        <v>43</v>
      </c>
      <c r="C30" s="23">
        <v>12244831</v>
      </c>
      <c r="D30" s="21"/>
      <c r="E30" s="23">
        <v>23175438982</v>
      </c>
      <c r="F30" s="21"/>
      <c r="G30" s="23">
        <v>21229525222</v>
      </c>
      <c r="H30" s="21"/>
      <c r="I30" s="23">
        <v>1945913760</v>
      </c>
      <c r="J30" s="21"/>
      <c r="K30" s="23">
        <v>12244831</v>
      </c>
      <c r="L30" s="21"/>
      <c r="M30" s="23">
        <v>23175438982</v>
      </c>
      <c r="N30" s="21"/>
      <c r="O30" s="23">
        <v>32413967434</v>
      </c>
      <c r="P30" s="21"/>
      <c r="Q30" s="45">
        <v>-9238528451</v>
      </c>
      <c r="R30" s="45"/>
    </row>
    <row r="31" spans="1:18" ht="21.75" customHeight="1" x14ac:dyDescent="0.2">
      <c r="A31" s="6" t="s">
        <v>25</v>
      </c>
      <c r="C31" s="23">
        <v>700982</v>
      </c>
      <c r="D31" s="21"/>
      <c r="E31" s="23">
        <v>124861591240</v>
      </c>
      <c r="F31" s="21"/>
      <c r="G31" s="23">
        <v>97915903795</v>
      </c>
      <c r="H31" s="21"/>
      <c r="I31" s="23">
        <v>26945687445</v>
      </c>
      <c r="J31" s="21"/>
      <c r="K31" s="23">
        <v>700982</v>
      </c>
      <c r="L31" s="21"/>
      <c r="M31" s="23">
        <v>124861591240</v>
      </c>
      <c r="N31" s="21"/>
      <c r="O31" s="23">
        <v>115763046169</v>
      </c>
      <c r="P31" s="21"/>
      <c r="Q31" s="45">
        <v>9098545071</v>
      </c>
      <c r="R31" s="45"/>
    </row>
    <row r="32" spans="1:18" ht="21.75" customHeight="1" x14ac:dyDescent="0.2">
      <c r="A32" s="6" t="s">
        <v>28</v>
      </c>
      <c r="C32" s="23">
        <v>15131137</v>
      </c>
      <c r="D32" s="21"/>
      <c r="E32" s="23">
        <v>97616782709</v>
      </c>
      <c r="F32" s="21"/>
      <c r="G32" s="23">
        <v>86636774792</v>
      </c>
      <c r="H32" s="21"/>
      <c r="I32" s="23">
        <v>10980007917</v>
      </c>
      <c r="J32" s="21"/>
      <c r="K32" s="23">
        <v>15131137</v>
      </c>
      <c r="L32" s="21"/>
      <c r="M32" s="23">
        <v>97616782709</v>
      </c>
      <c r="N32" s="21"/>
      <c r="O32" s="23">
        <v>84079786647</v>
      </c>
      <c r="P32" s="21"/>
      <c r="Q32" s="45">
        <v>13536996062</v>
      </c>
      <c r="R32" s="45"/>
    </row>
    <row r="33" spans="1:20" ht="21.75" customHeight="1" x14ac:dyDescent="0.2">
      <c r="A33" s="6" t="s">
        <v>46</v>
      </c>
      <c r="C33" s="23">
        <v>19848641</v>
      </c>
      <c r="D33" s="21"/>
      <c r="E33" s="23">
        <v>33344615280</v>
      </c>
      <c r="F33" s="21"/>
      <c r="G33" s="23">
        <v>29872039961</v>
      </c>
      <c r="H33" s="21"/>
      <c r="I33" s="23">
        <v>3472575319</v>
      </c>
      <c r="J33" s="21"/>
      <c r="K33" s="23">
        <v>19848641</v>
      </c>
      <c r="L33" s="21"/>
      <c r="M33" s="23">
        <v>33344615280</v>
      </c>
      <c r="N33" s="21"/>
      <c r="O33" s="23">
        <v>39244047214</v>
      </c>
      <c r="P33" s="21"/>
      <c r="Q33" s="45">
        <v>-5899431933</v>
      </c>
      <c r="R33" s="45"/>
    </row>
    <row r="34" spans="1:20" ht="21.75" customHeight="1" x14ac:dyDescent="0.2">
      <c r="A34" s="6" t="s">
        <v>41</v>
      </c>
      <c r="C34" s="23">
        <v>14604036</v>
      </c>
      <c r="D34" s="21"/>
      <c r="E34" s="23">
        <v>57937913665</v>
      </c>
      <c r="F34" s="21"/>
      <c r="G34" s="23">
        <v>54148939607</v>
      </c>
      <c r="H34" s="21"/>
      <c r="I34" s="23">
        <v>3788974058</v>
      </c>
      <c r="J34" s="21"/>
      <c r="K34" s="23">
        <v>14604036</v>
      </c>
      <c r="L34" s="21"/>
      <c r="M34" s="23">
        <v>57937913665</v>
      </c>
      <c r="N34" s="21"/>
      <c r="O34" s="23">
        <v>63718198793</v>
      </c>
      <c r="P34" s="21"/>
      <c r="Q34" s="45">
        <v>-5780285127</v>
      </c>
      <c r="R34" s="45"/>
    </row>
    <row r="35" spans="1:20" ht="21.75" customHeight="1" x14ac:dyDescent="0.2">
      <c r="A35" s="6" t="s">
        <v>49</v>
      </c>
      <c r="C35" s="23">
        <v>3545504</v>
      </c>
      <c r="D35" s="21"/>
      <c r="E35" s="23">
        <v>39790569156</v>
      </c>
      <c r="F35" s="21"/>
      <c r="G35" s="23">
        <v>49870376754</v>
      </c>
      <c r="H35" s="21"/>
      <c r="I35" s="23">
        <v>-10079807597</v>
      </c>
      <c r="J35" s="21"/>
      <c r="K35" s="23">
        <v>3545504</v>
      </c>
      <c r="L35" s="21"/>
      <c r="M35" s="23">
        <v>39790569156</v>
      </c>
      <c r="N35" s="21"/>
      <c r="O35" s="23">
        <v>53581781019</v>
      </c>
      <c r="P35" s="21"/>
      <c r="Q35" s="45">
        <v>-13791211862</v>
      </c>
      <c r="R35" s="45"/>
    </row>
    <row r="36" spans="1:20" ht="21.75" customHeight="1" x14ac:dyDescent="0.2">
      <c r="A36" s="6" t="s">
        <v>51</v>
      </c>
      <c r="C36" s="23">
        <v>8506949</v>
      </c>
      <c r="D36" s="21"/>
      <c r="E36" s="23">
        <v>67650661227</v>
      </c>
      <c r="F36" s="21"/>
      <c r="G36" s="23">
        <v>62915114941</v>
      </c>
      <c r="H36" s="21"/>
      <c r="I36" s="23">
        <v>4735546286</v>
      </c>
      <c r="J36" s="21"/>
      <c r="K36" s="23">
        <v>8506949</v>
      </c>
      <c r="L36" s="21"/>
      <c r="M36" s="23">
        <v>67650661227</v>
      </c>
      <c r="N36" s="21"/>
      <c r="O36" s="23">
        <v>54458782288</v>
      </c>
      <c r="P36" s="21"/>
      <c r="Q36" s="45">
        <v>13191878939</v>
      </c>
      <c r="R36" s="45"/>
    </row>
    <row r="37" spans="1:20" ht="21.75" customHeight="1" x14ac:dyDescent="0.2">
      <c r="A37" s="6" t="s">
        <v>33</v>
      </c>
      <c r="C37" s="23">
        <v>38750986</v>
      </c>
      <c r="D37" s="21"/>
      <c r="E37" s="23">
        <v>77464559860</v>
      </c>
      <c r="F37" s="21"/>
      <c r="G37" s="23">
        <v>67218128770</v>
      </c>
      <c r="H37" s="21"/>
      <c r="I37" s="23">
        <v>10246431090</v>
      </c>
      <c r="J37" s="21"/>
      <c r="K37" s="23">
        <v>38750986</v>
      </c>
      <c r="L37" s="21"/>
      <c r="M37" s="23">
        <v>77464559860</v>
      </c>
      <c r="N37" s="21"/>
      <c r="O37" s="23">
        <v>74531328949</v>
      </c>
      <c r="P37" s="21"/>
      <c r="Q37" s="45">
        <v>2933230911</v>
      </c>
      <c r="R37" s="45"/>
    </row>
    <row r="38" spans="1:20" ht="21.75" customHeight="1" x14ac:dyDescent="0.2">
      <c r="A38" s="6" t="s">
        <v>21</v>
      </c>
      <c r="C38" s="23">
        <v>21124532</v>
      </c>
      <c r="D38" s="21"/>
      <c r="E38" s="23">
        <v>45231503588</v>
      </c>
      <c r="F38" s="21"/>
      <c r="G38" s="23">
        <v>47499378420</v>
      </c>
      <c r="H38" s="21"/>
      <c r="I38" s="23">
        <v>-2267874831</v>
      </c>
      <c r="J38" s="21"/>
      <c r="K38" s="23">
        <v>21124532</v>
      </c>
      <c r="L38" s="21"/>
      <c r="M38" s="23">
        <v>45231503588</v>
      </c>
      <c r="N38" s="21"/>
      <c r="O38" s="23">
        <v>54643998606</v>
      </c>
      <c r="P38" s="21"/>
      <c r="Q38" s="45">
        <v>-9412495017</v>
      </c>
      <c r="R38" s="45"/>
    </row>
    <row r="39" spans="1:20" ht="21.75" customHeight="1" x14ac:dyDescent="0.2">
      <c r="A39" s="7" t="s">
        <v>23</v>
      </c>
      <c r="C39" s="25">
        <v>1601232</v>
      </c>
      <c r="D39" s="21"/>
      <c r="E39" s="25">
        <v>66533255189</v>
      </c>
      <c r="F39" s="21"/>
      <c r="G39" s="25">
        <v>63397596990</v>
      </c>
      <c r="H39" s="21"/>
      <c r="I39" s="25">
        <v>3135658199</v>
      </c>
      <c r="J39" s="21"/>
      <c r="K39" s="25">
        <v>1601232</v>
      </c>
      <c r="L39" s="21"/>
      <c r="M39" s="25">
        <v>66533255189</v>
      </c>
      <c r="N39" s="21"/>
      <c r="O39" s="25">
        <v>72374811326</v>
      </c>
      <c r="P39" s="21"/>
      <c r="Q39" s="46">
        <v>-5841556136</v>
      </c>
      <c r="R39" s="46"/>
    </row>
    <row r="40" spans="1:20" ht="21.75" customHeight="1" x14ac:dyDescent="0.2">
      <c r="A40" s="8" t="s">
        <v>53</v>
      </c>
      <c r="C40" s="32">
        <v>353788304</v>
      </c>
      <c r="D40" s="33"/>
      <c r="E40" s="32">
        <v>2130692431163</v>
      </c>
      <c r="F40" s="33"/>
      <c r="G40" s="32">
        <v>1992074390257</v>
      </c>
      <c r="H40" s="33"/>
      <c r="I40" s="32">
        <v>138618040913</v>
      </c>
      <c r="J40" s="33"/>
      <c r="K40" s="32">
        <v>353788304</v>
      </c>
      <c r="L40" s="33"/>
      <c r="M40" s="32">
        <v>2130692431163</v>
      </c>
      <c r="N40" s="33"/>
      <c r="O40" s="32">
        <v>2208770776610</v>
      </c>
      <c r="P40" s="33"/>
      <c r="Q40" s="51">
        <v>-78078345431</v>
      </c>
      <c r="R40" s="51"/>
      <c r="S40" s="31"/>
      <c r="T40" s="31"/>
    </row>
    <row r="41" spans="1:20" x14ac:dyDescent="0.2">
      <c r="I41" s="18"/>
    </row>
    <row r="43" spans="1:20" x14ac:dyDescent="0.2">
      <c r="I43" s="18"/>
    </row>
    <row r="44" spans="1:20" x14ac:dyDescent="0.2">
      <c r="I44" s="18"/>
    </row>
    <row r="45" spans="1:20" x14ac:dyDescent="0.2">
      <c r="I45" s="18"/>
    </row>
  </sheetData>
  <mergeCells count="4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9:R39"/>
    <mergeCell ref="Q40:R40"/>
    <mergeCell ref="Q33:R33"/>
    <mergeCell ref="Q34:R34"/>
    <mergeCell ref="Q35:R35"/>
    <mergeCell ref="Q36:R36"/>
    <mergeCell ref="Q37:R37"/>
  </mergeCells>
  <pageMargins left="0.39" right="0.39" top="0.39" bottom="0.39" header="0" footer="0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9"/>
  <sheetViews>
    <sheetView rightToLeft="1" view="pageBreakPreview" zoomScale="60" zoomScaleNormal="100" workbookViewId="0">
      <selection activeCell="L9" sqref="L9"/>
    </sheetView>
  </sheetViews>
  <sheetFormatPr defaultRowHeight="12.75" x14ac:dyDescent="0.2"/>
  <cols>
    <col min="1" max="1" width="5.140625" customWidth="1"/>
    <col min="2" max="2" width="65.5703125" customWidth="1"/>
    <col min="3" max="3" width="1.28515625" customWidth="1"/>
    <col min="4" max="4" width="14.28515625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4.85546875" bestFit="1" customWidth="1"/>
    <col min="11" max="11" width="1.28515625" customWidth="1"/>
    <col min="12" max="12" width="19.42578125" customWidth="1"/>
    <col min="13" max="13" width="0.28515625" customWidth="1"/>
    <col min="16" max="16" width="16.42578125" bestFit="1" customWidth="1"/>
  </cols>
  <sheetData>
    <row r="1" spans="1:16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6" ht="21.75" customHeight="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6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6" ht="14.45" customHeight="1" x14ac:dyDescent="0.2"/>
    <row r="5" spans="1:16" ht="14.45" customHeight="1" x14ac:dyDescent="0.2">
      <c r="A5" s="1" t="s">
        <v>55</v>
      </c>
      <c r="B5" s="43" t="s">
        <v>56</v>
      </c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6" ht="14.45" customHeight="1" x14ac:dyDescent="0.2">
      <c r="D6" s="2" t="s">
        <v>7</v>
      </c>
      <c r="F6" s="38" t="s">
        <v>8</v>
      </c>
      <c r="G6" s="38"/>
      <c r="H6" s="38"/>
      <c r="J6" s="44" t="s">
        <v>9</v>
      </c>
      <c r="K6" s="44"/>
      <c r="L6" s="44"/>
    </row>
    <row r="7" spans="1:16" ht="14.45" customHeight="1" x14ac:dyDescent="0.2">
      <c r="D7" s="3"/>
      <c r="F7" s="3"/>
      <c r="G7" s="3"/>
      <c r="H7" s="3"/>
    </row>
    <row r="8" spans="1:16" ht="14.45" customHeight="1" x14ac:dyDescent="0.2">
      <c r="A8" s="38" t="s">
        <v>57</v>
      </c>
      <c r="B8" s="38"/>
      <c r="D8" s="2" t="s">
        <v>58</v>
      </c>
      <c r="F8" s="2" t="s">
        <v>59</v>
      </c>
      <c r="H8" s="2" t="s">
        <v>60</v>
      </c>
      <c r="J8" s="2" t="s">
        <v>58</v>
      </c>
      <c r="L8" s="2" t="s">
        <v>18</v>
      </c>
    </row>
    <row r="9" spans="1:16" ht="21.75" customHeight="1" x14ac:dyDescent="0.2">
      <c r="A9" s="39" t="s">
        <v>61</v>
      </c>
      <c r="B9" s="39"/>
      <c r="D9" s="20">
        <v>9096504861</v>
      </c>
      <c r="E9" s="21"/>
      <c r="F9" s="20">
        <v>89926615821</v>
      </c>
      <c r="G9" s="21"/>
      <c r="H9" s="20">
        <v>88342092569</v>
      </c>
      <c r="I9" s="21"/>
      <c r="J9" s="20">
        <v>10681028113</v>
      </c>
      <c r="K9" s="21"/>
      <c r="L9" s="22">
        <f>J9/2261964390945*100</f>
        <v>0.47220142614790217</v>
      </c>
      <c r="P9" s="18"/>
    </row>
    <row r="10" spans="1:16" ht="21.75" customHeight="1" x14ac:dyDescent="0.2">
      <c r="A10" s="34" t="s">
        <v>62</v>
      </c>
      <c r="B10" s="34"/>
      <c r="D10" s="23">
        <v>487515</v>
      </c>
      <c r="E10" s="21"/>
      <c r="F10" s="23">
        <v>0</v>
      </c>
      <c r="G10" s="21"/>
      <c r="H10" s="23">
        <v>0</v>
      </c>
      <c r="I10" s="21"/>
      <c r="J10" s="23">
        <v>487515</v>
      </c>
      <c r="K10" s="21"/>
      <c r="L10" s="24">
        <f t="shared" ref="L10:L15" si="0">J10/2261964390945*100</f>
        <v>2.1552726557128812E-5</v>
      </c>
    </row>
    <row r="11" spans="1:16" ht="21.75" customHeight="1" x14ac:dyDescent="0.2">
      <c r="A11" s="34" t="s">
        <v>63</v>
      </c>
      <c r="B11" s="34"/>
      <c r="D11" s="23">
        <v>419350945</v>
      </c>
      <c r="E11" s="21"/>
      <c r="F11" s="23">
        <v>93073276</v>
      </c>
      <c r="G11" s="21"/>
      <c r="H11" s="23">
        <v>504000</v>
      </c>
      <c r="I11" s="21"/>
      <c r="J11" s="23">
        <v>511920221</v>
      </c>
      <c r="K11" s="21"/>
      <c r="L11" s="24">
        <f t="shared" si="0"/>
        <v>2.2631665779059004E-2</v>
      </c>
    </row>
    <row r="12" spans="1:16" ht="21.75" customHeight="1" x14ac:dyDescent="0.2">
      <c r="A12" s="34" t="s">
        <v>64</v>
      </c>
      <c r="B12" s="34"/>
      <c r="D12" s="23">
        <v>4278917</v>
      </c>
      <c r="E12" s="21"/>
      <c r="F12" s="23">
        <v>16030</v>
      </c>
      <c r="G12" s="21"/>
      <c r="H12" s="23">
        <v>504000</v>
      </c>
      <c r="I12" s="21"/>
      <c r="J12" s="23">
        <v>3790947</v>
      </c>
      <c r="K12" s="21"/>
      <c r="L12" s="24">
        <f t="shared" si="0"/>
        <v>1.675953439044292E-4</v>
      </c>
    </row>
    <row r="13" spans="1:16" ht="21.75" customHeight="1" x14ac:dyDescent="0.2">
      <c r="A13" s="34" t="s">
        <v>65</v>
      </c>
      <c r="B13" s="34"/>
      <c r="D13" s="23">
        <v>6393964151</v>
      </c>
      <c r="E13" s="21"/>
      <c r="F13" s="23">
        <v>26785946505</v>
      </c>
      <c r="G13" s="21"/>
      <c r="H13" s="23">
        <v>32514214510</v>
      </c>
      <c r="I13" s="21"/>
      <c r="J13" s="23">
        <v>665696146</v>
      </c>
      <c r="K13" s="21"/>
      <c r="L13" s="24">
        <f t="shared" si="0"/>
        <v>2.943000113816498E-2</v>
      </c>
    </row>
    <row r="14" spans="1:16" ht="21.75" customHeight="1" x14ac:dyDescent="0.2">
      <c r="A14" s="34" t="s">
        <v>66</v>
      </c>
      <c r="B14" s="34"/>
      <c r="D14" s="23">
        <v>678</v>
      </c>
      <c r="E14" s="21"/>
      <c r="F14" s="23">
        <v>0</v>
      </c>
      <c r="G14" s="21"/>
      <c r="H14" s="23">
        <v>0</v>
      </c>
      <c r="I14" s="21"/>
      <c r="J14" s="23">
        <v>678</v>
      </c>
      <c r="K14" s="21"/>
      <c r="L14" s="24">
        <f t="shared" si="0"/>
        <v>2.9973946659555774E-8</v>
      </c>
    </row>
    <row r="15" spans="1:16" ht="21.75" customHeight="1" x14ac:dyDescent="0.2">
      <c r="A15" s="34" t="s">
        <v>67</v>
      </c>
      <c r="B15" s="34"/>
      <c r="D15" s="23">
        <v>830496</v>
      </c>
      <c r="E15" s="21"/>
      <c r="F15" s="23">
        <v>37143411625</v>
      </c>
      <c r="G15" s="21"/>
      <c r="H15" s="23">
        <v>37144001080</v>
      </c>
      <c r="I15" s="21"/>
      <c r="J15" s="23">
        <v>241041</v>
      </c>
      <c r="K15" s="21"/>
      <c r="L15" s="24">
        <f t="shared" si="0"/>
        <v>1.0656268549802336E-5</v>
      </c>
    </row>
    <row r="16" spans="1:16" ht="21.75" customHeight="1" x14ac:dyDescent="0.2">
      <c r="A16" s="36" t="s">
        <v>68</v>
      </c>
      <c r="B16" s="36"/>
      <c r="D16" s="25">
        <v>50000000</v>
      </c>
      <c r="E16" s="21"/>
      <c r="F16" s="25">
        <v>0</v>
      </c>
      <c r="G16" s="21"/>
      <c r="H16" s="25">
        <v>0</v>
      </c>
      <c r="I16" s="21"/>
      <c r="J16" s="25">
        <v>50000000</v>
      </c>
      <c r="K16" s="21"/>
      <c r="L16" s="24">
        <f>J16/2261964390945*100</f>
        <v>2.2104680427401015E-3</v>
      </c>
    </row>
    <row r="17" spans="1:12" ht="21.75" customHeight="1" thickBot="1" x14ac:dyDescent="0.25">
      <c r="A17" s="37" t="s">
        <v>53</v>
      </c>
      <c r="B17" s="37"/>
      <c r="D17" s="27">
        <v>15965417563</v>
      </c>
      <c r="E17" s="21"/>
      <c r="F17" s="27">
        <v>153949063257</v>
      </c>
      <c r="G17" s="21"/>
      <c r="H17" s="27">
        <v>158001316159</v>
      </c>
      <c r="I17" s="21"/>
      <c r="J17" s="27">
        <v>11913164661</v>
      </c>
      <c r="K17" s="21"/>
      <c r="L17" s="28">
        <f>SUM(L9:L16)</f>
        <v>0.52667339542082425</v>
      </c>
    </row>
    <row r="18" spans="1:12" ht="13.5" thickTop="1" x14ac:dyDescent="0.2">
      <c r="D18" s="21"/>
      <c r="E18" s="21"/>
      <c r="F18" s="21"/>
      <c r="G18" s="21"/>
      <c r="H18" s="21"/>
      <c r="I18" s="21"/>
      <c r="J18" s="21"/>
      <c r="K18" s="21"/>
      <c r="L18" s="21"/>
    </row>
    <row r="19" spans="1:12" x14ac:dyDescent="0.2">
      <c r="D19" s="21"/>
      <c r="E19" s="21"/>
      <c r="F19" s="21"/>
      <c r="G19" s="21"/>
      <c r="H19" s="21"/>
      <c r="I19" s="21"/>
      <c r="J19" s="21"/>
      <c r="K19" s="21"/>
      <c r="L19" s="21"/>
    </row>
  </sheetData>
  <mergeCells count="16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4"/>
  <sheetViews>
    <sheetView rightToLeft="1" view="pageBreakPreview" zoomScale="60" zoomScaleNormal="100" workbookViewId="0">
      <selection activeCell="H23" sqref="H23"/>
    </sheetView>
  </sheetViews>
  <sheetFormatPr defaultRowHeight="12.75" x14ac:dyDescent="0.2"/>
  <cols>
    <col min="1" max="1" width="2.5703125" customWidth="1"/>
    <col min="2" max="2" width="51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  <col min="14" max="14" width="14.5703125" bestFit="1" customWidth="1"/>
    <col min="15" max="15" width="16.42578125" bestFit="1" customWidth="1"/>
    <col min="17" max="17" width="14.85546875" bestFit="1" customWidth="1"/>
  </cols>
  <sheetData>
    <row r="1" spans="1:18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8" ht="21.75" customHeight="1" x14ac:dyDescent="0.2">
      <c r="A2" s="42" t="s">
        <v>69</v>
      </c>
      <c r="B2" s="42"/>
      <c r="C2" s="42"/>
      <c r="D2" s="42"/>
      <c r="E2" s="42"/>
      <c r="F2" s="42"/>
      <c r="G2" s="42"/>
      <c r="H2" s="42"/>
      <c r="I2" s="42"/>
      <c r="J2" s="42"/>
    </row>
    <row r="3" spans="1:18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8" ht="14.45" customHeight="1" x14ac:dyDescent="0.2"/>
    <row r="5" spans="1:18" ht="29.1" customHeight="1" x14ac:dyDescent="0.2">
      <c r="A5" s="1" t="s">
        <v>70</v>
      </c>
      <c r="B5" s="43" t="s">
        <v>71</v>
      </c>
      <c r="C5" s="43"/>
      <c r="D5" s="43"/>
      <c r="E5" s="43"/>
      <c r="F5" s="43"/>
      <c r="G5" s="43"/>
      <c r="H5" s="43"/>
      <c r="I5" s="43"/>
      <c r="J5" s="43"/>
    </row>
    <row r="6" spans="1:18" ht="14.45" customHeight="1" x14ac:dyDescent="0.2"/>
    <row r="7" spans="1:18" ht="14.45" customHeight="1" x14ac:dyDescent="0.2">
      <c r="A7" s="38" t="s">
        <v>72</v>
      </c>
      <c r="B7" s="38"/>
      <c r="D7" s="2" t="s">
        <v>73</v>
      </c>
      <c r="F7" s="2" t="s">
        <v>58</v>
      </c>
      <c r="H7" s="2" t="s">
        <v>74</v>
      </c>
      <c r="J7" s="2" t="s">
        <v>75</v>
      </c>
    </row>
    <row r="8" spans="1:18" ht="21.75" customHeight="1" x14ac:dyDescent="0.2">
      <c r="A8" s="39" t="s">
        <v>76</v>
      </c>
      <c r="B8" s="39"/>
      <c r="D8" s="29" t="s">
        <v>77</v>
      </c>
      <c r="E8" s="21"/>
      <c r="F8" s="20">
        <f>'درآمد سرمایه گذاری در سهام'!J55</f>
        <v>219447838406</v>
      </c>
      <c r="G8" s="21"/>
      <c r="H8" s="22">
        <f>F8/$F$13*100</f>
        <v>99.98848453106767</v>
      </c>
      <c r="I8" s="21"/>
      <c r="J8" s="22">
        <f>F8/2261964390945*100</f>
        <v>9.7016486768971379</v>
      </c>
      <c r="N8" s="18"/>
      <c r="O8" s="18"/>
      <c r="Q8" s="18"/>
    </row>
    <row r="9" spans="1:18" ht="21.75" customHeight="1" x14ac:dyDescent="0.2">
      <c r="A9" s="34" t="s">
        <v>78</v>
      </c>
      <c r="B9" s="34"/>
      <c r="D9" s="30" t="s">
        <v>79</v>
      </c>
      <c r="E9" s="21"/>
      <c r="F9" s="23">
        <v>0</v>
      </c>
      <c r="G9" s="21"/>
      <c r="H9" s="24">
        <f t="shared" ref="H9:H11" si="0">F9/$F$13*100</f>
        <v>0</v>
      </c>
      <c r="I9" s="21"/>
      <c r="J9" s="24">
        <f t="shared" ref="J9:J12" si="1">F9/2261964390945*100</f>
        <v>0</v>
      </c>
      <c r="Q9" s="18"/>
    </row>
    <row r="10" spans="1:18" ht="21.75" customHeight="1" x14ac:dyDescent="0.2">
      <c r="A10" s="34" t="s">
        <v>80</v>
      </c>
      <c r="B10" s="34"/>
      <c r="D10" s="30" t="s">
        <v>81</v>
      </c>
      <c r="E10" s="21"/>
      <c r="F10" s="23">
        <v>0</v>
      </c>
      <c r="G10" s="21"/>
      <c r="H10" s="24">
        <f t="shared" si="0"/>
        <v>0</v>
      </c>
      <c r="I10" s="21"/>
      <c r="J10" s="24">
        <f t="shared" si="1"/>
        <v>0</v>
      </c>
      <c r="Q10" s="18"/>
    </row>
    <row r="11" spans="1:18" ht="21.75" customHeight="1" x14ac:dyDescent="0.2">
      <c r="A11" s="34" t="s">
        <v>82</v>
      </c>
      <c r="B11" s="34"/>
      <c r="D11" s="30" t="s">
        <v>83</v>
      </c>
      <c r="E11" s="21"/>
      <c r="F11" s="23">
        <f>'درآمد سپرده بانکی'!D13</f>
        <v>23637349</v>
      </c>
      <c r="G11" s="21"/>
      <c r="H11" s="24">
        <f t="shared" si="0"/>
        <v>1.0770043223070215E-2</v>
      </c>
      <c r="I11" s="21"/>
      <c r="J11" s="24">
        <f t="shared" si="1"/>
        <v>1.044992091591894E-3</v>
      </c>
      <c r="N11" s="18"/>
      <c r="Q11" s="18"/>
    </row>
    <row r="12" spans="1:18" ht="21.75" customHeight="1" x14ac:dyDescent="0.2">
      <c r="A12" s="36" t="s">
        <v>84</v>
      </c>
      <c r="B12" s="36"/>
      <c r="D12" s="52" t="s">
        <v>85</v>
      </c>
      <c r="E12" s="21"/>
      <c r="F12" s="25">
        <f>'سایر درآمدها'!D11</f>
        <v>1636009</v>
      </c>
      <c r="G12" s="21"/>
      <c r="H12" s="24">
        <f>F12/$F$13*100</f>
        <v>7.4542570925918467E-4</v>
      </c>
      <c r="I12" s="21"/>
      <c r="J12" s="24">
        <f t="shared" si="1"/>
        <v>7.232691224270382E-5</v>
      </c>
      <c r="N12" s="18"/>
      <c r="Q12" s="18"/>
      <c r="R12" s="18"/>
    </row>
    <row r="13" spans="1:18" ht="21.75" customHeight="1" x14ac:dyDescent="0.2">
      <c r="A13" s="37" t="s">
        <v>53</v>
      </c>
      <c r="B13" s="37"/>
      <c r="D13" s="53"/>
      <c r="E13" s="21"/>
      <c r="F13" s="27">
        <f>SUM(F8:F12)</f>
        <v>219473111764</v>
      </c>
      <c r="G13" s="21"/>
      <c r="H13" s="28">
        <f>SUM(H8:H12)</f>
        <v>100</v>
      </c>
      <c r="I13" s="21"/>
      <c r="J13" s="28">
        <f>SUM(J8:J12)</f>
        <v>9.7027659959009718</v>
      </c>
      <c r="N13" s="18"/>
      <c r="Q13" s="18"/>
    </row>
    <row r="14" spans="1:18" x14ac:dyDescent="0.2">
      <c r="Q14" s="18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59"/>
  <sheetViews>
    <sheetView rightToLeft="1" view="pageBreakPreview" topLeftCell="A19" zoomScale="60" zoomScaleNormal="100" workbookViewId="0">
      <selection activeCell="P11" sqref="P11:Q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6" bestFit="1" customWidth="1"/>
    <col min="7" max="7" width="1.28515625" customWidth="1"/>
    <col min="8" max="8" width="15.7109375" bestFit="1" customWidth="1"/>
    <col min="9" max="9" width="1.28515625" customWidth="1"/>
    <col min="10" max="10" width="16" bestFit="1" customWidth="1"/>
    <col min="11" max="11" width="1.28515625" customWidth="1"/>
    <col min="12" max="12" width="21.85546875" customWidth="1"/>
    <col min="13" max="13" width="1.28515625" customWidth="1"/>
    <col min="14" max="14" width="16.140625" bestFit="1" customWidth="1"/>
    <col min="15" max="16" width="1.28515625" customWidth="1"/>
    <col min="17" max="17" width="15.85546875" bestFit="1" customWidth="1"/>
    <col min="18" max="18" width="1.28515625" customWidth="1"/>
    <col min="19" max="19" width="15.7109375" bestFit="1" customWidth="1"/>
    <col min="20" max="20" width="1.28515625" customWidth="1"/>
    <col min="21" max="21" width="15.85546875" bestFit="1" customWidth="1"/>
    <col min="22" max="22" width="1.28515625" customWidth="1"/>
    <col min="23" max="23" width="20" customWidth="1"/>
    <col min="24" max="24" width="0.28515625" customWidth="1"/>
  </cols>
  <sheetData>
    <row r="1" spans="1:25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5" ht="21.75" customHeight="1" x14ac:dyDescent="0.2">
      <c r="A2" s="42" t="s">
        <v>69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5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5" ht="14.45" customHeight="1" x14ac:dyDescent="0.2"/>
    <row r="5" spans="1:25" ht="23.25" customHeight="1" x14ac:dyDescent="0.2">
      <c r="A5" s="1" t="s">
        <v>86</v>
      </c>
      <c r="B5" s="43" t="s">
        <v>87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5" ht="14.45" customHeight="1" x14ac:dyDescent="0.2">
      <c r="D6" s="38" t="s">
        <v>88</v>
      </c>
      <c r="E6" s="38"/>
      <c r="F6" s="38"/>
      <c r="G6" s="38"/>
      <c r="H6" s="38"/>
      <c r="I6" s="38"/>
      <c r="J6" s="38"/>
      <c r="K6" s="38"/>
      <c r="L6" s="38"/>
      <c r="N6" s="38" t="s">
        <v>89</v>
      </c>
      <c r="O6" s="38"/>
      <c r="P6" s="38"/>
      <c r="Q6" s="38"/>
      <c r="R6" s="38"/>
      <c r="S6" s="38"/>
      <c r="T6" s="38"/>
      <c r="U6" s="38"/>
      <c r="V6" s="38"/>
      <c r="W6" s="38"/>
    </row>
    <row r="7" spans="1:25" ht="14.45" customHeight="1" x14ac:dyDescent="0.2">
      <c r="D7" s="3"/>
      <c r="E7" s="3"/>
      <c r="F7" s="3"/>
      <c r="G7" s="3"/>
      <c r="H7" s="3"/>
      <c r="I7" s="3"/>
      <c r="J7" s="41" t="s">
        <v>53</v>
      </c>
      <c r="K7" s="41"/>
      <c r="L7" s="41"/>
      <c r="N7" s="3"/>
      <c r="O7" s="3"/>
      <c r="P7" s="3"/>
      <c r="Q7" s="3"/>
      <c r="R7" s="3"/>
      <c r="S7" s="3"/>
      <c r="T7" s="3"/>
      <c r="U7" s="41" t="s">
        <v>53</v>
      </c>
      <c r="V7" s="41"/>
      <c r="W7" s="41"/>
    </row>
    <row r="8" spans="1:25" ht="31.5" customHeight="1" x14ac:dyDescent="0.2">
      <c r="A8" s="38" t="s">
        <v>90</v>
      </c>
      <c r="B8" s="38"/>
      <c r="D8" s="2" t="s">
        <v>91</v>
      </c>
      <c r="F8" s="2" t="s">
        <v>92</v>
      </c>
      <c r="H8" s="2" t="s">
        <v>93</v>
      </c>
      <c r="J8" s="4" t="s">
        <v>58</v>
      </c>
      <c r="K8" s="3"/>
      <c r="L8" s="4" t="s">
        <v>74</v>
      </c>
      <c r="N8" s="2" t="s">
        <v>91</v>
      </c>
      <c r="P8" s="38" t="s">
        <v>92</v>
      </c>
      <c r="Q8" s="38"/>
      <c r="S8" s="2" t="s">
        <v>93</v>
      </c>
      <c r="U8" s="4" t="s">
        <v>58</v>
      </c>
      <c r="V8" s="3"/>
      <c r="W8" s="4" t="s">
        <v>74</v>
      </c>
    </row>
    <row r="9" spans="1:25" ht="21.75" customHeight="1" x14ac:dyDescent="0.2">
      <c r="A9" s="39" t="s">
        <v>30</v>
      </c>
      <c r="B9" s="39"/>
      <c r="D9" s="20">
        <v>0</v>
      </c>
      <c r="E9" s="21"/>
      <c r="F9" s="20">
        <v>2130496088</v>
      </c>
      <c r="G9" s="21"/>
      <c r="H9" s="20">
        <v>-1498004606</v>
      </c>
      <c r="I9" s="21"/>
      <c r="J9" s="20">
        <f>D9+F9+H9</f>
        <v>632491482</v>
      </c>
      <c r="K9" s="21"/>
      <c r="L9" s="22">
        <v>0.28999999999999998</v>
      </c>
      <c r="M9" s="21"/>
      <c r="N9" s="20">
        <v>2289634856</v>
      </c>
      <c r="O9" s="21"/>
      <c r="P9" s="47">
        <v>-13615449453</v>
      </c>
      <c r="Q9" s="47"/>
      <c r="R9" s="21"/>
      <c r="S9" s="20">
        <v>-1498004606</v>
      </c>
      <c r="T9" s="21"/>
      <c r="U9" s="20">
        <f>N9+P9+S9</f>
        <v>-12823819203</v>
      </c>
      <c r="V9" s="21"/>
      <c r="W9" s="22">
        <f>U9/111911635130*100</f>
        <v>-11.458879309647703</v>
      </c>
      <c r="X9" s="21"/>
      <c r="Y9" s="21"/>
    </row>
    <row r="10" spans="1:25" ht="21.75" customHeight="1" x14ac:dyDescent="0.2">
      <c r="A10" s="34" t="s">
        <v>39</v>
      </c>
      <c r="B10" s="34"/>
      <c r="D10" s="23">
        <v>0</v>
      </c>
      <c r="E10" s="21"/>
      <c r="F10" s="23">
        <v>0</v>
      </c>
      <c r="G10" s="21"/>
      <c r="H10" s="23">
        <f>'درآمد ناشی از فروش'!I9</f>
        <v>-573330418</v>
      </c>
      <c r="I10" s="21"/>
      <c r="J10" s="23">
        <f t="shared" ref="J10:J54" si="0">D10+F10+H10</f>
        <v>-573330418</v>
      </c>
      <c r="K10" s="21"/>
      <c r="L10" s="24">
        <v>-5.46</v>
      </c>
      <c r="M10" s="21"/>
      <c r="N10" s="23">
        <v>6732579706</v>
      </c>
      <c r="O10" s="21"/>
      <c r="P10" s="45">
        <v>0</v>
      </c>
      <c r="Q10" s="45"/>
      <c r="R10" s="21"/>
      <c r="S10" s="23">
        <v>-11904612980</v>
      </c>
      <c r="T10" s="21"/>
      <c r="U10" s="23">
        <f t="shared" ref="U10:U54" si="1">N10+P10+S10</f>
        <v>-5172033274</v>
      </c>
      <c r="V10" s="21"/>
      <c r="W10" s="24">
        <f t="shared" ref="W10:W54" si="2">U10/111911635130*100</f>
        <v>-4.6215331122559391</v>
      </c>
      <c r="X10" s="21"/>
      <c r="Y10" s="21"/>
    </row>
    <row r="11" spans="1:25" ht="21.75" customHeight="1" x14ac:dyDescent="0.2">
      <c r="A11" s="34" t="s">
        <v>50</v>
      </c>
      <c r="B11" s="34"/>
      <c r="D11" s="23">
        <v>0</v>
      </c>
      <c r="E11" s="21"/>
      <c r="F11" s="23">
        <v>14333979869</v>
      </c>
      <c r="G11" s="21"/>
      <c r="H11" s="23">
        <v>-4776</v>
      </c>
      <c r="I11" s="21"/>
      <c r="J11" s="23">
        <f t="shared" si="0"/>
        <v>14333975093</v>
      </c>
      <c r="K11" s="21"/>
      <c r="L11" s="24">
        <v>6.58</v>
      </c>
      <c r="M11" s="21"/>
      <c r="N11" s="23">
        <v>8995692756</v>
      </c>
      <c r="O11" s="21"/>
      <c r="P11" s="45">
        <v>4039391884</v>
      </c>
      <c r="Q11" s="45"/>
      <c r="R11" s="21"/>
      <c r="S11" s="23">
        <v>-4776</v>
      </c>
      <c r="T11" s="21"/>
      <c r="U11" s="23">
        <f t="shared" si="1"/>
        <v>13035079864</v>
      </c>
      <c r="V11" s="21"/>
      <c r="W11" s="24">
        <f t="shared" si="2"/>
        <v>11.647653837653296</v>
      </c>
      <c r="X11" s="21"/>
      <c r="Y11" s="21"/>
    </row>
    <row r="12" spans="1:25" ht="21.75" customHeight="1" x14ac:dyDescent="0.2">
      <c r="A12" s="34" t="s">
        <v>43</v>
      </c>
      <c r="B12" s="34"/>
      <c r="D12" s="23">
        <v>385192276</v>
      </c>
      <c r="E12" s="21"/>
      <c r="F12" s="23">
        <v>1945913760</v>
      </c>
      <c r="G12" s="21"/>
      <c r="H12" s="23">
        <v>-2591606540</v>
      </c>
      <c r="I12" s="21"/>
      <c r="J12" s="23">
        <f t="shared" si="0"/>
        <v>-260500504</v>
      </c>
      <c r="K12" s="21"/>
      <c r="L12" s="24">
        <v>-0.12</v>
      </c>
      <c r="M12" s="21"/>
      <c r="N12" s="23">
        <v>385192276</v>
      </c>
      <c r="O12" s="21"/>
      <c r="P12" s="45">
        <v>-9238528451</v>
      </c>
      <c r="Q12" s="45"/>
      <c r="R12" s="21"/>
      <c r="S12" s="23">
        <v>-2948234717</v>
      </c>
      <c r="T12" s="21"/>
      <c r="U12" s="23">
        <f t="shared" si="1"/>
        <v>-11801570892</v>
      </c>
      <c r="V12" s="21"/>
      <c r="W12" s="24">
        <f t="shared" si="2"/>
        <v>-10.545436922881997</v>
      </c>
      <c r="X12" s="21"/>
      <c r="Y12" s="21"/>
    </row>
    <row r="13" spans="1:25" ht="21.75" customHeight="1" x14ac:dyDescent="0.2">
      <c r="A13" s="34" t="s">
        <v>52</v>
      </c>
      <c r="B13" s="34"/>
      <c r="D13" s="23">
        <v>492245448</v>
      </c>
      <c r="E13" s="21"/>
      <c r="F13" s="23">
        <v>727468704</v>
      </c>
      <c r="G13" s="21"/>
      <c r="H13" s="23">
        <v>1686879015</v>
      </c>
      <c r="I13" s="21"/>
      <c r="J13" s="23">
        <f t="shared" si="0"/>
        <v>2906593167</v>
      </c>
      <c r="K13" s="21"/>
      <c r="L13" s="24">
        <v>1.33</v>
      </c>
      <c r="M13" s="21"/>
      <c r="N13" s="23">
        <v>492245448</v>
      </c>
      <c r="O13" s="21"/>
      <c r="P13" s="45">
        <v>727468704</v>
      </c>
      <c r="Q13" s="45"/>
      <c r="R13" s="21"/>
      <c r="S13" s="23">
        <v>1686879015</v>
      </c>
      <c r="T13" s="21"/>
      <c r="U13" s="23">
        <f t="shared" si="1"/>
        <v>2906593167</v>
      </c>
      <c r="V13" s="21"/>
      <c r="W13" s="24">
        <f t="shared" si="2"/>
        <v>2.5972216057996222</v>
      </c>
      <c r="X13" s="21"/>
      <c r="Y13" s="21"/>
    </row>
    <row r="14" spans="1:25" ht="21.75" customHeight="1" x14ac:dyDescent="0.2">
      <c r="A14" s="34" t="s">
        <v>29</v>
      </c>
      <c r="B14" s="34"/>
      <c r="D14" s="23">
        <v>0</v>
      </c>
      <c r="E14" s="21"/>
      <c r="F14" s="23">
        <v>0</v>
      </c>
      <c r="G14" s="21"/>
      <c r="H14" s="23">
        <f>'درآمد ناشی از فروش'!I13</f>
        <v>-83872899</v>
      </c>
      <c r="I14" s="21"/>
      <c r="J14" s="23">
        <f t="shared" si="0"/>
        <v>-83872899</v>
      </c>
      <c r="K14" s="21"/>
      <c r="L14" s="24">
        <v>-0.06</v>
      </c>
      <c r="M14" s="21"/>
      <c r="N14" s="23">
        <v>1805738786</v>
      </c>
      <c r="O14" s="21"/>
      <c r="P14" s="45">
        <v>0</v>
      </c>
      <c r="Q14" s="45"/>
      <c r="R14" s="21"/>
      <c r="S14" s="23">
        <v>-126347387</v>
      </c>
      <c r="T14" s="21"/>
      <c r="U14" s="23">
        <f t="shared" si="1"/>
        <v>1679391399</v>
      </c>
      <c r="V14" s="21"/>
      <c r="W14" s="24">
        <f t="shared" si="2"/>
        <v>1.500640569721966</v>
      </c>
      <c r="X14" s="21"/>
      <c r="Y14" s="21"/>
    </row>
    <row r="15" spans="1:25" ht="21.75" customHeight="1" x14ac:dyDescent="0.2">
      <c r="A15" s="34" t="s">
        <v>94</v>
      </c>
      <c r="B15" s="34"/>
      <c r="D15" s="23">
        <v>0</v>
      </c>
      <c r="E15" s="21"/>
      <c r="F15" s="23">
        <v>0</v>
      </c>
      <c r="G15" s="21"/>
      <c r="H15" s="23">
        <v>0</v>
      </c>
      <c r="I15" s="21"/>
      <c r="J15" s="23">
        <f t="shared" si="0"/>
        <v>0</v>
      </c>
      <c r="K15" s="21"/>
      <c r="L15" s="24">
        <v>0</v>
      </c>
      <c r="M15" s="21"/>
      <c r="N15" s="23">
        <v>0</v>
      </c>
      <c r="O15" s="21"/>
      <c r="P15" s="45">
        <v>0</v>
      </c>
      <c r="Q15" s="45"/>
      <c r="R15" s="21"/>
      <c r="S15" s="23">
        <v>2769756683</v>
      </c>
      <c r="T15" s="21"/>
      <c r="U15" s="23">
        <f t="shared" si="1"/>
        <v>2769756683</v>
      </c>
      <c r="V15" s="21"/>
      <c r="W15" s="24">
        <f t="shared" si="2"/>
        <v>2.4749497045437372</v>
      </c>
      <c r="X15" s="21"/>
      <c r="Y15" s="21"/>
    </row>
    <row r="16" spans="1:25" ht="21.75" customHeight="1" x14ac:dyDescent="0.2">
      <c r="A16" s="34" t="s">
        <v>95</v>
      </c>
      <c r="B16" s="34"/>
      <c r="D16" s="23">
        <v>0</v>
      </c>
      <c r="E16" s="21"/>
      <c r="F16" s="23">
        <v>0</v>
      </c>
      <c r="G16" s="21"/>
      <c r="H16" s="23">
        <v>0</v>
      </c>
      <c r="I16" s="21"/>
      <c r="J16" s="23">
        <f t="shared" si="0"/>
        <v>0</v>
      </c>
      <c r="K16" s="21"/>
      <c r="L16" s="24">
        <v>0</v>
      </c>
      <c r="M16" s="21"/>
      <c r="N16" s="23">
        <v>0</v>
      </c>
      <c r="O16" s="21"/>
      <c r="P16" s="45">
        <v>0</v>
      </c>
      <c r="Q16" s="45"/>
      <c r="R16" s="21"/>
      <c r="S16" s="23">
        <v>-1309850331</v>
      </c>
      <c r="T16" s="21"/>
      <c r="U16" s="23">
        <f t="shared" si="1"/>
        <v>-1309850331</v>
      </c>
      <c r="V16" s="21"/>
      <c r="W16" s="24">
        <f t="shared" si="2"/>
        <v>-1.1704326627686545</v>
      </c>
      <c r="X16" s="21"/>
      <c r="Y16" s="21"/>
    </row>
    <row r="17" spans="1:25" ht="21.75" customHeight="1" x14ac:dyDescent="0.2">
      <c r="A17" s="34" t="s">
        <v>96</v>
      </c>
      <c r="B17" s="34"/>
      <c r="D17" s="23">
        <v>0</v>
      </c>
      <c r="E17" s="21"/>
      <c r="F17" s="23">
        <v>0</v>
      </c>
      <c r="G17" s="21"/>
      <c r="H17" s="23">
        <v>0</v>
      </c>
      <c r="I17" s="21"/>
      <c r="J17" s="23">
        <f t="shared" si="0"/>
        <v>0</v>
      </c>
      <c r="K17" s="21"/>
      <c r="L17" s="24">
        <v>0</v>
      </c>
      <c r="M17" s="21"/>
      <c r="N17" s="23">
        <v>0</v>
      </c>
      <c r="O17" s="21"/>
      <c r="P17" s="45">
        <v>0</v>
      </c>
      <c r="Q17" s="45"/>
      <c r="R17" s="21"/>
      <c r="S17" s="23">
        <v>-531326525</v>
      </c>
      <c r="T17" s="21"/>
      <c r="U17" s="23">
        <f t="shared" si="1"/>
        <v>-531326525</v>
      </c>
      <c r="V17" s="21"/>
      <c r="W17" s="24">
        <f t="shared" si="2"/>
        <v>-0.47477326587427193</v>
      </c>
      <c r="X17" s="21"/>
      <c r="Y17" s="21"/>
    </row>
    <row r="18" spans="1:25" ht="21.75" customHeight="1" x14ac:dyDescent="0.2">
      <c r="A18" s="34" t="s">
        <v>97</v>
      </c>
      <c r="B18" s="34"/>
      <c r="D18" s="23">
        <v>0</v>
      </c>
      <c r="E18" s="21"/>
      <c r="F18" s="23">
        <v>0</v>
      </c>
      <c r="G18" s="21"/>
      <c r="H18" s="23">
        <v>0</v>
      </c>
      <c r="I18" s="21"/>
      <c r="J18" s="23">
        <f t="shared" si="0"/>
        <v>0</v>
      </c>
      <c r="K18" s="21"/>
      <c r="L18" s="24">
        <v>0</v>
      </c>
      <c r="M18" s="21"/>
      <c r="N18" s="23">
        <v>0</v>
      </c>
      <c r="O18" s="21"/>
      <c r="P18" s="45">
        <v>0</v>
      </c>
      <c r="Q18" s="45"/>
      <c r="R18" s="21"/>
      <c r="S18" s="23">
        <v>-960412126</v>
      </c>
      <c r="T18" s="21"/>
      <c r="U18" s="23">
        <f t="shared" si="1"/>
        <v>-960412126</v>
      </c>
      <c r="V18" s="21"/>
      <c r="W18" s="24">
        <f t="shared" si="2"/>
        <v>-0.85818791306583597</v>
      </c>
      <c r="X18" s="21"/>
      <c r="Y18" s="21"/>
    </row>
    <row r="19" spans="1:25" ht="21.75" customHeight="1" x14ac:dyDescent="0.2">
      <c r="A19" s="34" t="s">
        <v>41</v>
      </c>
      <c r="B19" s="34"/>
      <c r="D19" s="23">
        <v>0</v>
      </c>
      <c r="E19" s="21"/>
      <c r="F19" s="23">
        <v>3788974058</v>
      </c>
      <c r="G19" s="21"/>
      <c r="H19" s="23">
        <v>0</v>
      </c>
      <c r="I19" s="21"/>
      <c r="J19" s="23">
        <f t="shared" si="0"/>
        <v>3788974058</v>
      </c>
      <c r="K19" s="21"/>
      <c r="L19" s="24">
        <v>1.74</v>
      </c>
      <c r="M19" s="21"/>
      <c r="N19" s="23">
        <v>0</v>
      </c>
      <c r="O19" s="21"/>
      <c r="P19" s="45">
        <v>-5780285127</v>
      </c>
      <c r="Q19" s="45"/>
      <c r="R19" s="21"/>
      <c r="S19" s="23">
        <v>-429931009</v>
      </c>
      <c r="T19" s="21"/>
      <c r="U19" s="23">
        <f t="shared" si="1"/>
        <v>-6210216136</v>
      </c>
      <c r="V19" s="21"/>
      <c r="W19" s="24">
        <f t="shared" si="2"/>
        <v>-5.549214010487848</v>
      </c>
      <c r="X19" s="21"/>
      <c r="Y19" s="21"/>
    </row>
    <row r="20" spans="1:25" ht="21.75" customHeight="1" x14ac:dyDescent="0.2">
      <c r="A20" s="34" t="s">
        <v>47</v>
      </c>
      <c r="B20" s="34"/>
      <c r="D20" s="23">
        <v>0</v>
      </c>
      <c r="E20" s="21"/>
      <c r="F20" s="23">
        <v>-1894836220</v>
      </c>
      <c r="G20" s="21"/>
      <c r="H20" s="23">
        <v>0</v>
      </c>
      <c r="I20" s="21"/>
      <c r="J20" s="23">
        <f t="shared" si="0"/>
        <v>-1894836220</v>
      </c>
      <c r="K20" s="21"/>
      <c r="L20" s="24">
        <v>-0.87</v>
      </c>
      <c r="M20" s="21"/>
      <c r="N20" s="23">
        <v>2700000000</v>
      </c>
      <c r="O20" s="21"/>
      <c r="P20" s="45">
        <v>-16331683652</v>
      </c>
      <c r="Q20" s="45"/>
      <c r="R20" s="21"/>
      <c r="S20" s="23">
        <v>-308667231</v>
      </c>
      <c r="T20" s="21"/>
      <c r="U20" s="23">
        <f t="shared" si="1"/>
        <v>-13940350883</v>
      </c>
      <c r="V20" s="21"/>
      <c r="W20" s="24">
        <f t="shared" si="2"/>
        <v>-12.45656974523378</v>
      </c>
      <c r="X20" s="21"/>
      <c r="Y20" s="21"/>
    </row>
    <row r="21" spans="1:25" ht="21.75" customHeight="1" x14ac:dyDescent="0.2">
      <c r="A21" s="34" t="s">
        <v>98</v>
      </c>
      <c r="B21" s="34"/>
      <c r="D21" s="23">
        <v>0</v>
      </c>
      <c r="E21" s="21"/>
      <c r="F21" s="23">
        <v>0</v>
      </c>
      <c r="G21" s="21"/>
      <c r="H21" s="23">
        <v>0</v>
      </c>
      <c r="I21" s="21"/>
      <c r="J21" s="23">
        <f t="shared" si="0"/>
        <v>0</v>
      </c>
      <c r="K21" s="21"/>
      <c r="L21" s="24">
        <v>0</v>
      </c>
      <c r="M21" s="21"/>
      <c r="N21" s="23">
        <v>0</v>
      </c>
      <c r="O21" s="21"/>
      <c r="P21" s="45">
        <v>0</v>
      </c>
      <c r="Q21" s="45"/>
      <c r="R21" s="21"/>
      <c r="S21" s="23">
        <v>1081302979</v>
      </c>
      <c r="T21" s="21"/>
      <c r="U21" s="23">
        <f t="shared" si="1"/>
        <v>1081302979</v>
      </c>
      <c r="V21" s="21"/>
      <c r="W21" s="24">
        <f t="shared" si="2"/>
        <v>0.96621140218702484</v>
      </c>
      <c r="X21" s="21"/>
      <c r="Y21" s="21"/>
    </row>
    <row r="22" spans="1:25" ht="21.75" customHeight="1" x14ac:dyDescent="0.2">
      <c r="A22" s="34" t="s">
        <v>99</v>
      </c>
      <c r="B22" s="34"/>
      <c r="D22" s="23">
        <v>0</v>
      </c>
      <c r="E22" s="21"/>
      <c r="F22" s="23">
        <v>0</v>
      </c>
      <c r="G22" s="21"/>
      <c r="H22" s="23">
        <v>0</v>
      </c>
      <c r="I22" s="21"/>
      <c r="J22" s="23">
        <f t="shared" si="0"/>
        <v>0</v>
      </c>
      <c r="K22" s="21"/>
      <c r="L22" s="24">
        <v>0</v>
      </c>
      <c r="M22" s="21"/>
      <c r="N22" s="23">
        <v>0</v>
      </c>
      <c r="O22" s="21"/>
      <c r="P22" s="45">
        <v>0</v>
      </c>
      <c r="Q22" s="45"/>
      <c r="R22" s="21"/>
      <c r="S22" s="23">
        <v>-1367911225</v>
      </c>
      <c r="T22" s="21"/>
      <c r="U22" s="23">
        <f t="shared" si="1"/>
        <v>-1367911225</v>
      </c>
      <c r="V22" s="21"/>
      <c r="W22" s="24">
        <f t="shared" si="2"/>
        <v>-1.2223136793694349</v>
      </c>
      <c r="X22" s="21"/>
      <c r="Y22" s="21"/>
    </row>
    <row r="23" spans="1:25" ht="21.75" customHeight="1" x14ac:dyDescent="0.2">
      <c r="A23" s="34" t="s">
        <v>44</v>
      </c>
      <c r="B23" s="34"/>
      <c r="D23" s="23">
        <v>16482560214</v>
      </c>
      <c r="E23" s="21"/>
      <c r="F23" s="23">
        <v>4384085250</v>
      </c>
      <c r="G23" s="21"/>
      <c r="H23" s="23">
        <v>0</v>
      </c>
      <c r="I23" s="21"/>
      <c r="J23" s="23">
        <f t="shared" si="0"/>
        <v>20866645464</v>
      </c>
      <c r="K23" s="21"/>
      <c r="L23" s="24">
        <v>9.57</v>
      </c>
      <c r="M23" s="21"/>
      <c r="N23" s="23">
        <v>16482560214</v>
      </c>
      <c r="O23" s="21"/>
      <c r="P23" s="45">
        <v>3502174363</v>
      </c>
      <c r="Q23" s="45"/>
      <c r="R23" s="21"/>
      <c r="S23" s="23">
        <v>-4689</v>
      </c>
      <c r="T23" s="21"/>
      <c r="U23" s="23">
        <f t="shared" si="1"/>
        <v>19984729888</v>
      </c>
      <c r="V23" s="21"/>
      <c r="W23" s="24">
        <f t="shared" si="2"/>
        <v>17.857597974317081</v>
      </c>
      <c r="X23" s="21"/>
      <c r="Y23" s="21"/>
    </row>
    <row r="24" spans="1:25" ht="21.75" customHeight="1" x14ac:dyDescent="0.2">
      <c r="A24" s="34" t="s">
        <v>100</v>
      </c>
      <c r="B24" s="34"/>
      <c r="D24" s="23">
        <v>0</v>
      </c>
      <c r="E24" s="21"/>
      <c r="F24" s="23">
        <v>0</v>
      </c>
      <c r="G24" s="21"/>
      <c r="H24" s="23">
        <v>0</v>
      </c>
      <c r="I24" s="21"/>
      <c r="J24" s="23">
        <f t="shared" si="0"/>
        <v>0</v>
      </c>
      <c r="K24" s="21"/>
      <c r="L24" s="24">
        <v>0</v>
      </c>
      <c r="M24" s="21"/>
      <c r="N24" s="23">
        <v>0</v>
      </c>
      <c r="O24" s="21"/>
      <c r="P24" s="45">
        <v>0</v>
      </c>
      <c r="Q24" s="45"/>
      <c r="R24" s="21"/>
      <c r="S24" s="23">
        <v>10436706845</v>
      </c>
      <c r="T24" s="21"/>
      <c r="U24" s="23">
        <f t="shared" si="1"/>
        <v>10436706845</v>
      </c>
      <c r="V24" s="21"/>
      <c r="W24" s="24">
        <f t="shared" si="2"/>
        <v>9.3258460864023665</v>
      </c>
      <c r="X24" s="21"/>
      <c r="Y24" s="21"/>
    </row>
    <row r="25" spans="1:25" ht="21.75" customHeight="1" x14ac:dyDescent="0.2">
      <c r="A25" s="34" t="s">
        <v>101</v>
      </c>
      <c r="B25" s="34"/>
      <c r="D25" s="23">
        <v>0</v>
      </c>
      <c r="E25" s="21"/>
      <c r="F25" s="23">
        <v>0</v>
      </c>
      <c r="G25" s="21"/>
      <c r="H25" s="23">
        <v>0</v>
      </c>
      <c r="I25" s="21"/>
      <c r="J25" s="23">
        <f t="shared" si="0"/>
        <v>0</v>
      </c>
      <c r="K25" s="21"/>
      <c r="L25" s="24">
        <v>0</v>
      </c>
      <c r="M25" s="21"/>
      <c r="N25" s="23">
        <v>0</v>
      </c>
      <c r="O25" s="21"/>
      <c r="P25" s="45">
        <v>0</v>
      </c>
      <c r="Q25" s="45"/>
      <c r="R25" s="21"/>
      <c r="S25" s="23">
        <v>-517667158</v>
      </c>
      <c r="T25" s="21"/>
      <c r="U25" s="23">
        <f t="shared" si="1"/>
        <v>-517667158</v>
      </c>
      <c r="V25" s="21"/>
      <c r="W25" s="24">
        <f t="shared" si="2"/>
        <v>-0.46256777268839105</v>
      </c>
      <c r="X25" s="21"/>
      <c r="Y25" s="21"/>
    </row>
    <row r="26" spans="1:25" ht="21.75" customHeight="1" x14ac:dyDescent="0.2">
      <c r="A26" s="34" t="s">
        <v>102</v>
      </c>
      <c r="B26" s="34"/>
      <c r="D26" s="23">
        <v>0</v>
      </c>
      <c r="E26" s="21"/>
      <c r="F26" s="23">
        <v>0</v>
      </c>
      <c r="G26" s="21"/>
      <c r="H26" s="23">
        <v>0</v>
      </c>
      <c r="I26" s="21"/>
      <c r="J26" s="23">
        <f t="shared" si="0"/>
        <v>0</v>
      </c>
      <c r="K26" s="21"/>
      <c r="L26" s="24">
        <v>0</v>
      </c>
      <c r="M26" s="21"/>
      <c r="N26" s="23">
        <v>0</v>
      </c>
      <c r="O26" s="21"/>
      <c r="P26" s="45">
        <v>0</v>
      </c>
      <c r="Q26" s="45"/>
      <c r="R26" s="21"/>
      <c r="S26" s="23">
        <v>4628497035</v>
      </c>
      <c r="T26" s="21"/>
      <c r="U26" s="23">
        <f t="shared" si="1"/>
        <v>4628497035</v>
      </c>
      <c r="V26" s="21"/>
      <c r="W26" s="24">
        <f t="shared" si="2"/>
        <v>4.1358497082304231</v>
      </c>
      <c r="X26" s="21"/>
      <c r="Y26" s="21"/>
    </row>
    <row r="27" spans="1:25" ht="21.75" customHeight="1" x14ac:dyDescent="0.2">
      <c r="A27" s="34" t="s">
        <v>103</v>
      </c>
      <c r="B27" s="34"/>
      <c r="D27" s="23">
        <v>0</v>
      </c>
      <c r="E27" s="21"/>
      <c r="F27" s="23">
        <v>0</v>
      </c>
      <c r="G27" s="21"/>
      <c r="H27" s="23">
        <v>0</v>
      </c>
      <c r="I27" s="21"/>
      <c r="J27" s="23">
        <f t="shared" si="0"/>
        <v>0</v>
      </c>
      <c r="K27" s="21"/>
      <c r="L27" s="24">
        <v>0</v>
      </c>
      <c r="M27" s="21"/>
      <c r="N27" s="23">
        <v>0</v>
      </c>
      <c r="O27" s="21"/>
      <c r="P27" s="45">
        <v>0</v>
      </c>
      <c r="Q27" s="45"/>
      <c r="R27" s="21"/>
      <c r="S27" s="23">
        <v>11104138441</v>
      </c>
      <c r="T27" s="21"/>
      <c r="U27" s="23">
        <f t="shared" si="1"/>
        <v>11104138441</v>
      </c>
      <c r="V27" s="21"/>
      <c r="W27" s="24">
        <f t="shared" si="2"/>
        <v>9.9222376905681795</v>
      </c>
      <c r="X27" s="21"/>
      <c r="Y27" s="21"/>
    </row>
    <row r="28" spans="1:25" ht="21.75" customHeight="1" x14ac:dyDescent="0.2">
      <c r="A28" s="34" t="s">
        <v>42</v>
      </c>
      <c r="B28" s="34"/>
      <c r="D28" s="23">
        <v>5587071752</v>
      </c>
      <c r="E28" s="21"/>
      <c r="F28" s="23">
        <v>-2574589500</v>
      </c>
      <c r="G28" s="21"/>
      <c r="H28" s="23">
        <v>0</v>
      </c>
      <c r="I28" s="21"/>
      <c r="J28" s="23">
        <f t="shared" si="0"/>
        <v>3012482252</v>
      </c>
      <c r="K28" s="21"/>
      <c r="L28" s="24">
        <v>1.38</v>
      </c>
      <c r="M28" s="21"/>
      <c r="N28" s="23">
        <v>5587071752</v>
      </c>
      <c r="O28" s="21"/>
      <c r="P28" s="45">
        <v>-1</v>
      </c>
      <c r="Q28" s="45"/>
      <c r="R28" s="21"/>
      <c r="S28" s="23">
        <v>1706355735</v>
      </c>
      <c r="T28" s="21"/>
      <c r="U28" s="23">
        <f t="shared" si="1"/>
        <v>7293427486</v>
      </c>
      <c r="V28" s="21"/>
      <c r="W28" s="24">
        <f t="shared" si="2"/>
        <v>6.5171306607465169</v>
      </c>
      <c r="X28" s="21"/>
      <c r="Y28" s="21"/>
    </row>
    <row r="29" spans="1:25" ht="21.75" customHeight="1" x14ac:dyDescent="0.2">
      <c r="A29" s="34" t="s">
        <v>104</v>
      </c>
      <c r="B29" s="34"/>
      <c r="D29" s="23">
        <v>0</v>
      </c>
      <c r="E29" s="21"/>
      <c r="F29" s="23">
        <v>0</v>
      </c>
      <c r="G29" s="21"/>
      <c r="H29" s="23">
        <v>0</v>
      </c>
      <c r="I29" s="21"/>
      <c r="J29" s="23">
        <f t="shared" si="0"/>
        <v>0</v>
      </c>
      <c r="K29" s="21"/>
      <c r="L29" s="24">
        <v>0</v>
      </c>
      <c r="M29" s="21"/>
      <c r="N29" s="23">
        <v>0</v>
      </c>
      <c r="O29" s="21"/>
      <c r="P29" s="45">
        <v>0</v>
      </c>
      <c r="Q29" s="45"/>
      <c r="R29" s="21"/>
      <c r="S29" s="23">
        <v>2126512735</v>
      </c>
      <c r="T29" s="21"/>
      <c r="U29" s="23">
        <f t="shared" si="1"/>
        <v>2126512735</v>
      </c>
      <c r="V29" s="21"/>
      <c r="W29" s="24">
        <f t="shared" si="2"/>
        <v>1.9001712668479709</v>
      </c>
      <c r="X29" s="21"/>
      <c r="Y29" s="21"/>
    </row>
    <row r="30" spans="1:25" ht="21.75" customHeight="1" x14ac:dyDescent="0.2">
      <c r="A30" s="34" t="s">
        <v>105</v>
      </c>
      <c r="B30" s="34"/>
      <c r="D30" s="23">
        <v>0</v>
      </c>
      <c r="E30" s="21"/>
      <c r="F30" s="23">
        <v>0</v>
      </c>
      <c r="G30" s="21"/>
      <c r="H30" s="23">
        <v>0</v>
      </c>
      <c r="I30" s="21"/>
      <c r="J30" s="23">
        <f t="shared" si="0"/>
        <v>0</v>
      </c>
      <c r="K30" s="21"/>
      <c r="L30" s="24">
        <v>0</v>
      </c>
      <c r="M30" s="21"/>
      <c r="N30" s="23">
        <v>0</v>
      </c>
      <c r="O30" s="21"/>
      <c r="P30" s="45">
        <v>0</v>
      </c>
      <c r="Q30" s="45"/>
      <c r="R30" s="21"/>
      <c r="S30" s="23">
        <v>-1523485614</v>
      </c>
      <c r="T30" s="21"/>
      <c r="U30" s="23">
        <f t="shared" si="1"/>
        <v>-1523485614</v>
      </c>
      <c r="V30" s="21"/>
      <c r="W30" s="24">
        <f t="shared" si="2"/>
        <v>-1.3613290630864898</v>
      </c>
      <c r="X30" s="21"/>
      <c r="Y30" s="21"/>
    </row>
    <row r="31" spans="1:25" ht="21.75" customHeight="1" x14ac:dyDescent="0.2">
      <c r="A31" s="34" t="s">
        <v>49</v>
      </c>
      <c r="B31" s="34"/>
      <c r="D31" s="23">
        <v>5350141741</v>
      </c>
      <c r="E31" s="21"/>
      <c r="F31" s="23">
        <v>-10079807597</v>
      </c>
      <c r="G31" s="21"/>
      <c r="H31" s="23">
        <v>0</v>
      </c>
      <c r="I31" s="21"/>
      <c r="J31" s="23">
        <f t="shared" si="0"/>
        <v>-4729665856</v>
      </c>
      <c r="K31" s="21"/>
      <c r="L31" s="24">
        <v>-2.17</v>
      </c>
      <c r="M31" s="21"/>
      <c r="N31" s="23">
        <v>5350141741</v>
      </c>
      <c r="O31" s="21"/>
      <c r="P31" s="45">
        <v>-13791211862</v>
      </c>
      <c r="Q31" s="45"/>
      <c r="R31" s="21"/>
      <c r="S31" s="23">
        <v>0</v>
      </c>
      <c r="T31" s="21"/>
      <c r="U31" s="23">
        <f t="shared" si="1"/>
        <v>-8441070121</v>
      </c>
      <c r="V31" s="21"/>
      <c r="W31" s="24">
        <f t="shared" si="2"/>
        <v>-7.5426206678104499</v>
      </c>
      <c r="X31" s="21"/>
      <c r="Y31" s="21"/>
    </row>
    <row r="32" spans="1:25" ht="21.75" customHeight="1" x14ac:dyDescent="0.2">
      <c r="A32" s="34" t="s">
        <v>28</v>
      </c>
      <c r="B32" s="34"/>
      <c r="D32" s="23">
        <v>9532616310</v>
      </c>
      <c r="E32" s="21"/>
      <c r="F32" s="23">
        <v>10980007917</v>
      </c>
      <c r="G32" s="21"/>
      <c r="H32" s="23">
        <v>0</v>
      </c>
      <c r="I32" s="21"/>
      <c r="J32" s="23">
        <f t="shared" si="0"/>
        <v>20512624227</v>
      </c>
      <c r="K32" s="21"/>
      <c r="L32" s="24">
        <v>9.41</v>
      </c>
      <c r="M32" s="21"/>
      <c r="N32" s="23">
        <v>9532616310</v>
      </c>
      <c r="O32" s="21"/>
      <c r="P32" s="45">
        <v>13536996062</v>
      </c>
      <c r="Q32" s="45"/>
      <c r="R32" s="21"/>
      <c r="S32" s="23">
        <v>0</v>
      </c>
      <c r="T32" s="21"/>
      <c r="U32" s="23">
        <f t="shared" si="1"/>
        <v>23069612372</v>
      </c>
      <c r="V32" s="21"/>
      <c r="W32" s="24">
        <f t="shared" si="2"/>
        <v>20.614132163471321</v>
      </c>
      <c r="X32" s="21"/>
      <c r="Y32" s="21"/>
    </row>
    <row r="33" spans="1:25" ht="21.75" customHeight="1" x14ac:dyDescent="0.2">
      <c r="A33" s="34" t="s">
        <v>20</v>
      </c>
      <c r="B33" s="34"/>
      <c r="D33" s="23">
        <v>2991136105</v>
      </c>
      <c r="E33" s="21"/>
      <c r="F33" s="23">
        <v>5188764379</v>
      </c>
      <c r="G33" s="21"/>
      <c r="H33" s="23">
        <v>0</v>
      </c>
      <c r="I33" s="21"/>
      <c r="J33" s="23">
        <f t="shared" si="0"/>
        <v>8179900484</v>
      </c>
      <c r="K33" s="21"/>
      <c r="L33" s="24">
        <v>3.75</v>
      </c>
      <c r="M33" s="21"/>
      <c r="N33" s="23">
        <v>2991136105</v>
      </c>
      <c r="O33" s="21"/>
      <c r="P33" s="45">
        <v>725701312</v>
      </c>
      <c r="Q33" s="45"/>
      <c r="R33" s="21"/>
      <c r="S33" s="23">
        <v>0</v>
      </c>
      <c r="T33" s="21"/>
      <c r="U33" s="23">
        <f t="shared" si="1"/>
        <v>3716837417</v>
      </c>
      <c r="V33" s="21"/>
      <c r="W33" s="24">
        <f t="shared" si="2"/>
        <v>3.3212251904660381</v>
      </c>
      <c r="X33" s="21"/>
      <c r="Y33" s="21"/>
    </row>
    <row r="34" spans="1:25" ht="21.75" customHeight="1" x14ac:dyDescent="0.2">
      <c r="A34" s="34" t="s">
        <v>36</v>
      </c>
      <c r="B34" s="34"/>
      <c r="D34" s="23">
        <v>13952749746</v>
      </c>
      <c r="E34" s="21"/>
      <c r="F34" s="23">
        <v>-4319032635</v>
      </c>
      <c r="G34" s="21"/>
      <c r="H34" s="23">
        <v>0</v>
      </c>
      <c r="I34" s="21"/>
      <c r="J34" s="23">
        <f t="shared" si="0"/>
        <v>9633717111</v>
      </c>
      <c r="K34" s="21"/>
      <c r="L34" s="24">
        <v>4.42</v>
      </c>
      <c r="M34" s="21"/>
      <c r="N34" s="23">
        <v>13952749746</v>
      </c>
      <c r="O34" s="21"/>
      <c r="P34" s="45">
        <v>-3457239641</v>
      </c>
      <c r="Q34" s="45"/>
      <c r="R34" s="21"/>
      <c r="S34" s="23">
        <v>0</v>
      </c>
      <c r="T34" s="21"/>
      <c r="U34" s="23">
        <f t="shared" si="1"/>
        <v>10495510105</v>
      </c>
      <c r="V34" s="21"/>
      <c r="W34" s="24">
        <f t="shared" si="2"/>
        <v>9.3783904531535907</v>
      </c>
      <c r="X34" s="21"/>
      <c r="Y34" s="21"/>
    </row>
    <row r="35" spans="1:25" ht="21.75" customHeight="1" x14ac:dyDescent="0.2">
      <c r="A35" s="34" t="s">
        <v>46</v>
      </c>
      <c r="B35" s="34"/>
      <c r="D35" s="23">
        <v>1290414192</v>
      </c>
      <c r="E35" s="21"/>
      <c r="F35" s="23">
        <v>3472575319</v>
      </c>
      <c r="G35" s="21"/>
      <c r="H35" s="23">
        <v>0</v>
      </c>
      <c r="I35" s="21"/>
      <c r="J35" s="23">
        <f t="shared" si="0"/>
        <v>4762989511</v>
      </c>
      <c r="K35" s="21"/>
      <c r="L35" s="24">
        <v>2.19</v>
      </c>
      <c r="M35" s="21"/>
      <c r="N35" s="23">
        <v>1290414192</v>
      </c>
      <c r="O35" s="21"/>
      <c r="P35" s="45">
        <v>-5899431933</v>
      </c>
      <c r="Q35" s="45"/>
      <c r="R35" s="21"/>
      <c r="S35" s="23">
        <v>0</v>
      </c>
      <c r="T35" s="21"/>
      <c r="U35" s="23">
        <f t="shared" si="1"/>
        <v>-4609017741</v>
      </c>
      <c r="V35" s="21"/>
      <c r="W35" s="24">
        <f t="shared" si="2"/>
        <v>-4.1184437486290175</v>
      </c>
      <c r="X35" s="21"/>
      <c r="Y35" s="21"/>
    </row>
    <row r="36" spans="1:25" ht="21.75" customHeight="1" x14ac:dyDescent="0.2">
      <c r="A36" s="34" t="s">
        <v>31</v>
      </c>
      <c r="B36" s="34"/>
      <c r="D36" s="23">
        <v>0</v>
      </c>
      <c r="E36" s="21"/>
      <c r="F36" s="23">
        <v>4080688691</v>
      </c>
      <c r="G36" s="21"/>
      <c r="H36" s="23">
        <v>0</v>
      </c>
      <c r="I36" s="21"/>
      <c r="J36" s="23">
        <f t="shared" si="0"/>
        <v>4080688691</v>
      </c>
      <c r="K36" s="21"/>
      <c r="L36" s="24">
        <v>1.87</v>
      </c>
      <c r="M36" s="21"/>
      <c r="N36" s="23">
        <v>4498403075</v>
      </c>
      <c r="O36" s="21"/>
      <c r="P36" s="45">
        <v>-12437715530</v>
      </c>
      <c r="Q36" s="45"/>
      <c r="R36" s="21"/>
      <c r="S36" s="23">
        <v>0</v>
      </c>
      <c r="T36" s="21"/>
      <c r="U36" s="23">
        <f t="shared" si="1"/>
        <v>-7939312455</v>
      </c>
      <c r="V36" s="21"/>
      <c r="W36" s="24">
        <f t="shared" si="2"/>
        <v>-7.0942690148146346</v>
      </c>
      <c r="X36" s="21"/>
      <c r="Y36" s="21"/>
    </row>
    <row r="37" spans="1:25" ht="21.75" customHeight="1" x14ac:dyDescent="0.2">
      <c r="A37" s="34" t="s">
        <v>38</v>
      </c>
      <c r="B37" s="34"/>
      <c r="D37" s="23">
        <v>0</v>
      </c>
      <c r="E37" s="21"/>
      <c r="F37" s="23">
        <v>6589872505</v>
      </c>
      <c r="G37" s="21"/>
      <c r="H37" s="23">
        <v>0</v>
      </c>
      <c r="I37" s="21"/>
      <c r="J37" s="23">
        <f t="shared" si="0"/>
        <v>6589872505</v>
      </c>
      <c r="K37" s="21"/>
      <c r="L37" s="24">
        <v>3.02</v>
      </c>
      <c r="M37" s="21"/>
      <c r="N37" s="23">
        <v>8753812805</v>
      </c>
      <c r="O37" s="21"/>
      <c r="P37" s="45">
        <v>-3759323239</v>
      </c>
      <c r="Q37" s="45"/>
      <c r="R37" s="21"/>
      <c r="S37" s="23">
        <v>0</v>
      </c>
      <c r="T37" s="21"/>
      <c r="U37" s="23">
        <f t="shared" si="1"/>
        <v>4994489566</v>
      </c>
      <c r="V37" s="21"/>
      <c r="W37" s="24">
        <f t="shared" si="2"/>
        <v>4.4628867768737788</v>
      </c>
      <c r="X37" s="21"/>
      <c r="Y37" s="21"/>
    </row>
    <row r="38" spans="1:25" ht="21.75" customHeight="1" x14ac:dyDescent="0.2">
      <c r="A38" s="34" t="s">
        <v>24</v>
      </c>
      <c r="B38" s="34"/>
      <c r="D38" s="23">
        <v>11452057974</v>
      </c>
      <c r="E38" s="21"/>
      <c r="F38" s="23">
        <v>-13890412624</v>
      </c>
      <c r="G38" s="21"/>
      <c r="H38" s="23">
        <v>0</v>
      </c>
      <c r="I38" s="21"/>
      <c r="J38" s="23">
        <f t="shared" si="0"/>
        <v>-2438354650</v>
      </c>
      <c r="K38" s="21"/>
      <c r="L38" s="24">
        <v>-1.1200000000000001</v>
      </c>
      <c r="M38" s="21"/>
      <c r="N38" s="23">
        <v>11452057974</v>
      </c>
      <c r="O38" s="21"/>
      <c r="P38" s="45">
        <v>-15615453520</v>
      </c>
      <c r="Q38" s="45"/>
      <c r="R38" s="21"/>
      <c r="S38" s="23">
        <v>0</v>
      </c>
      <c r="T38" s="21"/>
      <c r="U38" s="23">
        <f t="shared" si="1"/>
        <v>-4163395546</v>
      </c>
      <c r="V38" s="21"/>
      <c r="W38" s="24">
        <f t="shared" si="2"/>
        <v>-3.7202526271407543</v>
      </c>
      <c r="X38" s="21"/>
      <c r="Y38" s="21"/>
    </row>
    <row r="39" spans="1:25" ht="21.75" customHeight="1" x14ac:dyDescent="0.2">
      <c r="A39" s="34" t="s">
        <v>37</v>
      </c>
      <c r="B39" s="34"/>
      <c r="D39" s="23">
        <v>0</v>
      </c>
      <c r="E39" s="21"/>
      <c r="F39" s="23">
        <v>16791206691</v>
      </c>
      <c r="G39" s="21"/>
      <c r="H39" s="23">
        <v>0</v>
      </c>
      <c r="I39" s="21"/>
      <c r="J39" s="23">
        <f t="shared" si="0"/>
        <v>16791206691</v>
      </c>
      <c r="K39" s="21"/>
      <c r="L39" s="24">
        <v>7.7</v>
      </c>
      <c r="M39" s="21"/>
      <c r="N39" s="23">
        <v>9487822400</v>
      </c>
      <c r="O39" s="21"/>
      <c r="P39" s="45">
        <v>11502902878</v>
      </c>
      <c r="Q39" s="45"/>
      <c r="R39" s="21"/>
      <c r="S39" s="23">
        <v>0</v>
      </c>
      <c r="T39" s="21"/>
      <c r="U39" s="23">
        <f t="shared" si="1"/>
        <v>20990725278</v>
      </c>
      <c r="V39" s="21"/>
      <c r="W39" s="24">
        <f t="shared" si="2"/>
        <v>18.756517366238576</v>
      </c>
      <c r="X39" s="21"/>
      <c r="Y39" s="21"/>
    </row>
    <row r="40" spans="1:25" ht="21.75" customHeight="1" x14ac:dyDescent="0.2">
      <c r="A40" s="34" t="s">
        <v>51</v>
      </c>
      <c r="B40" s="34"/>
      <c r="D40" s="23">
        <v>7551196782</v>
      </c>
      <c r="E40" s="21"/>
      <c r="F40" s="23">
        <v>4735546286</v>
      </c>
      <c r="G40" s="21"/>
      <c r="H40" s="23">
        <v>0</v>
      </c>
      <c r="I40" s="21"/>
      <c r="J40" s="23">
        <f t="shared" si="0"/>
        <v>12286743068</v>
      </c>
      <c r="K40" s="21"/>
      <c r="L40" s="24">
        <v>5.64</v>
      </c>
      <c r="M40" s="21"/>
      <c r="N40" s="23">
        <v>7551196782</v>
      </c>
      <c r="O40" s="21"/>
      <c r="P40" s="45">
        <v>13191878939</v>
      </c>
      <c r="Q40" s="45"/>
      <c r="R40" s="21"/>
      <c r="S40" s="23">
        <v>0</v>
      </c>
      <c r="T40" s="21"/>
      <c r="U40" s="23">
        <f t="shared" si="1"/>
        <v>20743075721</v>
      </c>
      <c r="V40" s="21"/>
      <c r="W40" s="24">
        <f t="shared" si="2"/>
        <v>18.535227098508752</v>
      </c>
      <c r="X40" s="21"/>
      <c r="Y40" s="21"/>
    </row>
    <row r="41" spans="1:25" ht="21.75" customHeight="1" x14ac:dyDescent="0.2">
      <c r="A41" s="34" t="s">
        <v>25</v>
      </c>
      <c r="B41" s="34"/>
      <c r="D41" s="23">
        <v>0</v>
      </c>
      <c r="E41" s="21"/>
      <c r="F41" s="23">
        <v>26945687445</v>
      </c>
      <c r="G41" s="21"/>
      <c r="H41" s="23">
        <v>0</v>
      </c>
      <c r="I41" s="21"/>
      <c r="J41" s="23">
        <f t="shared" si="0"/>
        <v>26945687445</v>
      </c>
      <c r="K41" s="21"/>
      <c r="L41" s="24">
        <v>12.36</v>
      </c>
      <c r="M41" s="21"/>
      <c r="N41" s="23">
        <v>13389007500</v>
      </c>
      <c r="O41" s="21"/>
      <c r="P41" s="45">
        <v>9098545071</v>
      </c>
      <c r="Q41" s="45"/>
      <c r="R41" s="21"/>
      <c r="S41" s="23">
        <v>0</v>
      </c>
      <c r="T41" s="21"/>
      <c r="U41" s="23">
        <f t="shared" si="1"/>
        <v>22487552571</v>
      </c>
      <c r="V41" s="21"/>
      <c r="W41" s="24">
        <f t="shared" si="2"/>
        <v>20.094025563005818</v>
      </c>
      <c r="X41" s="21"/>
      <c r="Y41" s="21"/>
    </row>
    <row r="42" spans="1:25" ht="21.75" customHeight="1" x14ac:dyDescent="0.2">
      <c r="A42" s="34" t="s">
        <v>40</v>
      </c>
      <c r="B42" s="34"/>
      <c r="D42" s="23">
        <v>0</v>
      </c>
      <c r="E42" s="21"/>
      <c r="F42" s="23">
        <v>2091847386</v>
      </c>
      <c r="G42" s="21"/>
      <c r="H42" s="23">
        <v>0</v>
      </c>
      <c r="I42" s="21"/>
      <c r="J42" s="23">
        <f t="shared" si="0"/>
        <v>2091847386</v>
      </c>
      <c r="K42" s="21"/>
      <c r="L42" s="24">
        <v>0.96</v>
      </c>
      <c r="M42" s="21"/>
      <c r="N42" s="23">
        <v>2847114160</v>
      </c>
      <c r="O42" s="21"/>
      <c r="P42" s="45">
        <v>-14651437433</v>
      </c>
      <c r="Q42" s="45"/>
      <c r="R42" s="21"/>
      <c r="S42" s="23">
        <v>0</v>
      </c>
      <c r="T42" s="21"/>
      <c r="U42" s="23">
        <f t="shared" si="1"/>
        <v>-11804323273</v>
      </c>
      <c r="V42" s="21"/>
      <c r="W42" s="24">
        <f t="shared" si="2"/>
        <v>-10.547896346334083</v>
      </c>
      <c r="X42" s="21"/>
      <c r="Y42" s="21"/>
    </row>
    <row r="43" spans="1:25" ht="21.75" customHeight="1" x14ac:dyDescent="0.2">
      <c r="A43" s="34" t="s">
        <v>21</v>
      </c>
      <c r="B43" s="34"/>
      <c r="D43" s="23">
        <v>7026790891</v>
      </c>
      <c r="E43" s="21"/>
      <c r="F43" s="23">
        <v>-2267874831</v>
      </c>
      <c r="G43" s="21"/>
      <c r="H43" s="23">
        <v>0</v>
      </c>
      <c r="I43" s="21"/>
      <c r="J43" s="23">
        <f t="shared" si="0"/>
        <v>4758916060</v>
      </c>
      <c r="K43" s="21"/>
      <c r="L43" s="24">
        <v>2.1800000000000002</v>
      </c>
      <c r="M43" s="21"/>
      <c r="N43" s="23">
        <v>7026790891</v>
      </c>
      <c r="O43" s="21"/>
      <c r="P43" s="45">
        <v>-9412495017</v>
      </c>
      <c r="Q43" s="45"/>
      <c r="R43" s="21"/>
      <c r="S43" s="23">
        <v>0</v>
      </c>
      <c r="T43" s="21"/>
      <c r="U43" s="23">
        <f t="shared" si="1"/>
        <v>-2385704126</v>
      </c>
      <c r="V43" s="21"/>
      <c r="W43" s="24">
        <f t="shared" si="2"/>
        <v>-2.1317748804480363</v>
      </c>
      <c r="X43" s="21"/>
      <c r="Y43" s="21"/>
    </row>
    <row r="44" spans="1:25" ht="21.75" customHeight="1" x14ac:dyDescent="0.2">
      <c r="A44" s="34" t="s">
        <v>26</v>
      </c>
      <c r="B44" s="34"/>
      <c r="D44" s="23">
        <v>0</v>
      </c>
      <c r="E44" s="21"/>
      <c r="F44" s="23">
        <v>-2963384363</v>
      </c>
      <c r="G44" s="21"/>
      <c r="H44" s="23">
        <v>0</v>
      </c>
      <c r="I44" s="21"/>
      <c r="J44" s="23">
        <f t="shared" si="0"/>
        <v>-2963384363</v>
      </c>
      <c r="K44" s="21"/>
      <c r="L44" s="24">
        <v>-1.36</v>
      </c>
      <c r="M44" s="21"/>
      <c r="N44" s="23">
        <v>8329605700</v>
      </c>
      <c r="O44" s="21"/>
      <c r="P44" s="45">
        <v>-25058029547</v>
      </c>
      <c r="Q44" s="45"/>
      <c r="R44" s="21"/>
      <c r="S44" s="23">
        <v>0</v>
      </c>
      <c r="T44" s="21"/>
      <c r="U44" s="23">
        <f t="shared" si="1"/>
        <v>-16728423847</v>
      </c>
      <c r="V44" s="21"/>
      <c r="W44" s="24">
        <f t="shared" si="2"/>
        <v>-14.947886184995642</v>
      </c>
      <c r="X44" s="21"/>
      <c r="Y44" s="21"/>
    </row>
    <row r="45" spans="1:25" ht="21.75" customHeight="1" x14ac:dyDescent="0.2">
      <c r="A45" s="34" t="s">
        <v>27</v>
      </c>
      <c r="B45" s="34"/>
      <c r="D45" s="23">
        <v>0</v>
      </c>
      <c r="E45" s="21"/>
      <c r="F45" s="23">
        <v>4771440000</v>
      </c>
      <c r="G45" s="21"/>
      <c r="H45" s="23">
        <v>0</v>
      </c>
      <c r="I45" s="21"/>
      <c r="J45" s="23">
        <f t="shared" si="0"/>
        <v>4771440000</v>
      </c>
      <c r="K45" s="21"/>
      <c r="L45" s="24">
        <v>2.19</v>
      </c>
      <c r="M45" s="21"/>
      <c r="N45" s="23">
        <v>7220000000</v>
      </c>
      <c r="O45" s="21"/>
      <c r="P45" s="45">
        <v>6797592841</v>
      </c>
      <c r="Q45" s="45"/>
      <c r="R45" s="21"/>
      <c r="S45" s="23">
        <v>0</v>
      </c>
      <c r="T45" s="21"/>
      <c r="U45" s="23">
        <f t="shared" si="1"/>
        <v>14017592841</v>
      </c>
      <c r="V45" s="21"/>
      <c r="W45" s="24">
        <f t="shared" si="2"/>
        <v>12.525590234399427</v>
      </c>
      <c r="X45" s="21"/>
      <c r="Y45" s="21"/>
    </row>
    <row r="46" spans="1:25" ht="21.75" customHeight="1" x14ac:dyDescent="0.2">
      <c r="A46" s="34" t="s">
        <v>23</v>
      </c>
      <c r="B46" s="34"/>
      <c r="D46" s="23">
        <v>0</v>
      </c>
      <c r="E46" s="21"/>
      <c r="F46" s="23">
        <v>3135658199</v>
      </c>
      <c r="G46" s="21"/>
      <c r="H46" s="23">
        <v>0</v>
      </c>
      <c r="I46" s="21"/>
      <c r="J46" s="23">
        <f t="shared" si="0"/>
        <v>3135658199</v>
      </c>
      <c r="K46" s="21"/>
      <c r="L46" s="24">
        <v>1.44</v>
      </c>
      <c r="M46" s="21"/>
      <c r="N46" s="23">
        <v>15104421456</v>
      </c>
      <c r="O46" s="21"/>
      <c r="P46" s="45">
        <v>-5841556136</v>
      </c>
      <c r="Q46" s="45"/>
      <c r="R46" s="21"/>
      <c r="S46" s="23">
        <v>0</v>
      </c>
      <c r="T46" s="21"/>
      <c r="U46" s="23">
        <f t="shared" si="1"/>
        <v>9262865320</v>
      </c>
      <c r="V46" s="21"/>
      <c r="W46" s="24">
        <f t="shared" si="2"/>
        <v>8.2769457431659994</v>
      </c>
      <c r="X46" s="21"/>
      <c r="Y46" s="21"/>
    </row>
    <row r="47" spans="1:25" ht="21.75" customHeight="1" x14ac:dyDescent="0.2">
      <c r="A47" s="34" t="s">
        <v>22</v>
      </c>
      <c r="B47" s="34"/>
      <c r="D47" s="23">
        <v>0</v>
      </c>
      <c r="E47" s="21"/>
      <c r="F47" s="23">
        <v>7729732800</v>
      </c>
      <c r="G47" s="21"/>
      <c r="H47" s="23">
        <v>0</v>
      </c>
      <c r="I47" s="21"/>
      <c r="J47" s="23">
        <f t="shared" si="0"/>
        <v>7729732800</v>
      </c>
      <c r="K47" s="21"/>
      <c r="L47" s="24">
        <v>3.55</v>
      </c>
      <c r="M47" s="21"/>
      <c r="N47" s="23">
        <v>1188000000</v>
      </c>
      <c r="O47" s="21"/>
      <c r="P47" s="45">
        <v>2367663827</v>
      </c>
      <c r="Q47" s="45"/>
      <c r="R47" s="21"/>
      <c r="S47" s="23">
        <v>0</v>
      </c>
      <c r="T47" s="21"/>
      <c r="U47" s="23">
        <f t="shared" si="1"/>
        <v>3555663827</v>
      </c>
      <c r="V47" s="21"/>
      <c r="W47" s="24">
        <f t="shared" si="2"/>
        <v>3.1772065727300216</v>
      </c>
      <c r="X47" s="21"/>
      <c r="Y47" s="21"/>
    </row>
    <row r="48" spans="1:25" ht="21.75" customHeight="1" x14ac:dyDescent="0.2">
      <c r="A48" s="34" t="s">
        <v>19</v>
      </c>
      <c r="B48" s="34"/>
      <c r="D48" s="23">
        <v>1795564286</v>
      </c>
      <c r="E48" s="21"/>
      <c r="F48" s="23">
        <v>-6214018739</v>
      </c>
      <c r="G48" s="21"/>
      <c r="H48" s="23">
        <v>0</v>
      </c>
      <c r="I48" s="21"/>
      <c r="J48" s="23">
        <f t="shared" si="0"/>
        <v>-4418454453</v>
      </c>
      <c r="K48" s="21"/>
      <c r="L48" s="24">
        <v>-2.0299999999999998</v>
      </c>
      <c r="M48" s="21"/>
      <c r="N48" s="23">
        <f>1795564286+674</f>
        <v>1795564960</v>
      </c>
      <c r="O48" s="21"/>
      <c r="P48" s="45">
        <v>-23491318306</v>
      </c>
      <c r="Q48" s="45"/>
      <c r="R48" s="21"/>
      <c r="S48" s="23">
        <v>0</v>
      </c>
      <c r="T48" s="21"/>
      <c r="U48" s="23">
        <f t="shared" si="1"/>
        <v>-21695753346</v>
      </c>
      <c r="V48" s="21"/>
      <c r="W48" s="24">
        <f t="shared" si="2"/>
        <v>-19.386503754321474</v>
      </c>
      <c r="X48" s="21"/>
      <c r="Y48" s="21"/>
    </row>
    <row r="49" spans="1:25" ht="21.75" customHeight="1" x14ac:dyDescent="0.2">
      <c r="A49" s="34" t="s">
        <v>45</v>
      </c>
      <c r="B49" s="34"/>
      <c r="D49" s="23">
        <v>0</v>
      </c>
      <c r="E49" s="21"/>
      <c r="F49" s="23">
        <v>4470019546</v>
      </c>
      <c r="G49" s="21"/>
      <c r="H49" s="23">
        <v>0</v>
      </c>
      <c r="I49" s="21"/>
      <c r="J49" s="23">
        <f t="shared" si="0"/>
        <v>4470019546</v>
      </c>
      <c r="K49" s="21"/>
      <c r="L49" s="24">
        <v>2.0499999999999998</v>
      </c>
      <c r="M49" s="21"/>
      <c r="N49" s="23">
        <v>0</v>
      </c>
      <c r="O49" s="21"/>
      <c r="P49" s="45">
        <v>-3884659843</v>
      </c>
      <c r="Q49" s="45"/>
      <c r="R49" s="21"/>
      <c r="S49" s="23">
        <v>0</v>
      </c>
      <c r="T49" s="21"/>
      <c r="U49" s="23">
        <f t="shared" si="1"/>
        <v>-3884659843</v>
      </c>
      <c r="V49" s="21"/>
      <c r="W49" s="24">
        <f t="shared" si="2"/>
        <v>-3.4711849563161681</v>
      </c>
      <c r="X49" s="21"/>
      <c r="Y49" s="21"/>
    </row>
    <row r="50" spans="1:25" ht="21.75" customHeight="1" x14ac:dyDescent="0.2">
      <c r="A50" s="34" t="s">
        <v>48</v>
      </c>
      <c r="B50" s="34"/>
      <c r="D50" s="23">
        <v>0</v>
      </c>
      <c r="E50" s="21"/>
      <c r="F50" s="23">
        <v>15185165326</v>
      </c>
      <c r="G50" s="21"/>
      <c r="H50" s="23">
        <v>0</v>
      </c>
      <c r="I50" s="21"/>
      <c r="J50" s="23">
        <f t="shared" si="0"/>
        <v>15185165326</v>
      </c>
      <c r="K50" s="21"/>
      <c r="L50" s="24">
        <v>6.97</v>
      </c>
      <c r="M50" s="21"/>
      <c r="N50" s="23">
        <v>0</v>
      </c>
      <c r="O50" s="21"/>
      <c r="P50" s="45">
        <v>31622859914</v>
      </c>
      <c r="Q50" s="45"/>
      <c r="R50" s="21"/>
      <c r="S50" s="23">
        <v>0</v>
      </c>
      <c r="T50" s="21"/>
      <c r="U50" s="23">
        <f t="shared" si="1"/>
        <v>31622859914</v>
      </c>
      <c r="V50" s="21"/>
      <c r="W50" s="24">
        <f t="shared" si="2"/>
        <v>28.256990327472124</v>
      </c>
      <c r="X50" s="21"/>
      <c r="Y50" s="21"/>
    </row>
    <row r="51" spans="1:25" ht="21.75" customHeight="1" x14ac:dyDescent="0.2">
      <c r="A51" s="34" t="s">
        <v>35</v>
      </c>
      <c r="B51" s="34"/>
      <c r="D51" s="23">
        <v>0</v>
      </c>
      <c r="E51" s="21"/>
      <c r="F51" s="23">
        <v>9920619000</v>
      </c>
      <c r="G51" s="21"/>
      <c r="H51" s="23">
        <v>0</v>
      </c>
      <c r="I51" s="21"/>
      <c r="J51" s="23">
        <f t="shared" si="0"/>
        <v>9920619000</v>
      </c>
      <c r="K51" s="21"/>
      <c r="L51" s="24">
        <v>4.55</v>
      </c>
      <c r="M51" s="21"/>
      <c r="N51" s="23">
        <v>0</v>
      </c>
      <c r="O51" s="21"/>
      <c r="P51" s="45">
        <v>1073574000</v>
      </c>
      <c r="Q51" s="45"/>
      <c r="R51" s="21"/>
      <c r="S51" s="23">
        <v>0</v>
      </c>
      <c r="T51" s="21"/>
      <c r="U51" s="23">
        <f t="shared" si="1"/>
        <v>1073574000</v>
      </c>
      <c r="V51" s="21"/>
      <c r="W51" s="24">
        <f t="shared" si="2"/>
        <v>0.95930507918403962</v>
      </c>
      <c r="X51" s="21"/>
      <c r="Y51" s="21"/>
    </row>
    <row r="52" spans="1:25" ht="21.75" customHeight="1" x14ac:dyDescent="0.2">
      <c r="A52" s="34" t="s">
        <v>34</v>
      </c>
      <c r="B52" s="34"/>
      <c r="D52" s="23">
        <v>0</v>
      </c>
      <c r="E52" s="21"/>
      <c r="F52" s="23">
        <v>16475480288</v>
      </c>
      <c r="G52" s="21"/>
      <c r="H52" s="23">
        <v>0</v>
      </c>
      <c r="I52" s="21"/>
      <c r="J52" s="23">
        <f t="shared" si="0"/>
        <v>16475480288</v>
      </c>
      <c r="K52" s="21"/>
      <c r="L52" s="24">
        <v>7.56</v>
      </c>
      <c r="M52" s="21"/>
      <c r="N52" s="23">
        <v>0</v>
      </c>
      <c r="O52" s="21"/>
      <c r="P52" s="45">
        <v>7093609568</v>
      </c>
      <c r="Q52" s="45"/>
      <c r="R52" s="21"/>
      <c r="S52" s="23">
        <v>0</v>
      </c>
      <c r="T52" s="21"/>
      <c r="U52" s="23">
        <f t="shared" si="1"/>
        <v>7093609568</v>
      </c>
      <c r="V52" s="21"/>
      <c r="W52" s="24">
        <f t="shared" si="2"/>
        <v>6.3385809346453073</v>
      </c>
      <c r="X52" s="21"/>
      <c r="Y52" s="21"/>
    </row>
    <row r="53" spans="1:25" ht="21.75" customHeight="1" x14ac:dyDescent="0.2">
      <c r="A53" s="34" t="s">
        <v>32</v>
      </c>
      <c r="B53" s="34"/>
      <c r="D53" s="23">
        <v>0</v>
      </c>
      <c r="E53" s="21"/>
      <c r="F53" s="23">
        <v>2700336825</v>
      </c>
      <c r="G53" s="21"/>
      <c r="H53" s="23">
        <v>0</v>
      </c>
      <c r="I53" s="21"/>
      <c r="J53" s="23">
        <f t="shared" si="0"/>
        <v>2700336825</v>
      </c>
      <c r="K53" s="21"/>
      <c r="L53" s="24">
        <v>1.24</v>
      </c>
      <c r="M53" s="21"/>
      <c r="N53" s="23">
        <v>0</v>
      </c>
      <c r="O53" s="21"/>
      <c r="P53" s="45">
        <v>-4026117014</v>
      </c>
      <c r="Q53" s="45"/>
      <c r="R53" s="21"/>
      <c r="S53" s="23">
        <v>0</v>
      </c>
      <c r="T53" s="21"/>
      <c r="U53" s="23">
        <f t="shared" si="1"/>
        <v>-4026117014</v>
      </c>
      <c r="V53" s="21"/>
      <c r="W53" s="24">
        <f t="shared" si="2"/>
        <v>-3.5975857285287081</v>
      </c>
      <c r="X53" s="21"/>
      <c r="Y53" s="21"/>
    </row>
    <row r="54" spans="1:25" ht="21.75" customHeight="1" x14ac:dyDescent="0.2">
      <c r="A54" s="36" t="s">
        <v>33</v>
      </c>
      <c r="B54" s="36"/>
      <c r="D54" s="25">
        <v>0</v>
      </c>
      <c r="E54" s="21"/>
      <c r="F54" s="25">
        <v>10246431090</v>
      </c>
      <c r="G54" s="21"/>
      <c r="H54" s="25">
        <v>0</v>
      </c>
      <c r="I54" s="21"/>
      <c r="J54" s="23">
        <f t="shared" si="0"/>
        <v>10246431090</v>
      </c>
      <c r="K54" s="21"/>
      <c r="L54" s="26">
        <v>4.7</v>
      </c>
      <c r="M54" s="21"/>
      <c r="N54" s="25">
        <v>0</v>
      </c>
      <c r="O54" s="21"/>
      <c r="P54" s="45">
        <v>2933230911</v>
      </c>
      <c r="Q54" s="46"/>
      <c r="R54" s="21"/>
      <c r="S54" s="25">
        <v>0</v>
      </c>
      <c r="T54" s="21"/>
      <c r="U54" s="23">
        <f t="shared" si="1"/>
        <v>2933230911</v>
      </c>
      <c r="V54" s="21"/>
      <c r="W54" s="24">
        <f t="shared" si="2"/>
        <v>2.6210240852907463</v>
      </c>
      <c r="X54" s="21"/>
      <c r="Y54" s="21"/>
    </row>
    <row r="55" spans="1:25" ht="21.75" customHeight="1" x14ac:dyDescent="0.2">
      <c r="A55" s="37" t="s">
        <v>53</v>
      </c>
      <c r="B55" s="37"/>
      <c r="D55" s="27">
        <v>83889737717</v>
      </c>
      <c r="E55" s="21"/>
      <c r="F55" s="27">
        <v>138618040913</v>
      </c>
      <c r="G55" s="21"/>
      <c r="H55" s="27">
        <f>SUM(H9:H54)</f>
        <v>-3059940224</v>
      </c>
      <c r="I55" s="21"/>
      <c r="J55" s="27">
        <f>SUM(J9:J54)</f>
        <v>219447838406</v>
      </c>
      <c r="K55" s="21"/>
      <c r="L55" s="28">
        <v>95.45</v>
      </c>
      <c r="M55" s="21"/>
      <c r="N55" s="27">
        <f>SUM(N9:N54)</f>
        <v>177231571591</v>
      </c>
      <c r="O55" s="21"/>
      <c r="P55" s="21"/>
      <c r="Q55" s="27">
        <v>-78078345431</v>
      </c>
      <c r="R55" s="21"/>
      <c r="S55" s="27">
        <v>12113689094</v>
      </c>
      <c r="T55" s="21"/>
      <c r="U55" s="27">
        <f>SUM(U9:U54)</f>
        <v>111266915254</v>
      </c>
      <c r="V55" s="21"/>
      <c r="W55" s="28">
        <f>SUM(W9:W54)</f>
        <v>99.423902728924404</v>
      </c>
      <c r="X55" s="21"/>
      <c r="Y55" s="21"/>
    </row>
    <row r="56" spans="1:25" x14ac:dyDescent="0.2">
      <c r="N56" s="18"/>
      <c r="Q56" s="18"/>
      <c r="S56" s="18"/>
    </row>
    <row r="57" spans="1:25" x14ac:dyDescent="0.2">
      <c r="D57" s="18"/>
      <c r="F57" s="18"/>
      <c r="H57" s="18"/>
    </row>
    <row r="59" spans="1:25" x14ac:dyDescent="0.2">
      <c r="N59" s="18"/>
    </row>
  </sheetData>
  <mergeCells count="10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54:B54"/>
    <mergeCell ref="P54:Q54"/>
    <mergeCell ref="A55:B55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3"/>
  <sheetViews>
    <sheetView rightToLeft="1" view="pageBreakPreview" zoomScale="60" zoomScaleNormal="100" workbookViewId="0">
      <selection activeCell="N7" sqref="N7:N20"/>
    </sheetView>
  </sheetViews>
  <sheetFormatPr defaultRowHeight="12.75" x14ac:dyDescent="0.2"/>
  <cols>
    <col min="1" max="1" width="5.140625" customWidth="1"/>
    <col min="2" max="2" width="70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4" max="14" width="16.42578125" bestFit="1" customWidth="1"/>
  </cols>
  <sheetData>
    <row r="1" spans="1:14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4" ht="21.75" customHeight="1" x14ac:dyDescent="0.2">
      <c r="A2" s="42" t="s">
        <v>69</v>
      </c>
      <c r="B2" s="42"/>
      <c r="C2" s="42"/>
      <c r="D2" s="42"/>
      <c r="E2" s="42"/>
      <c r="F2" s="42"/>
      <c r="G2" s="42"/>
      <c r="H2" s="42"/>
      <c r="I2" s="42"/>
      <c r="J2" s="42"/>
    </row>
    <row r="3" spans="1:14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4" ht="14.45" customHeight="1" x14ac:dyDescent="0.2"/>
    <row r="5" spans="1:14" ht="33.75" customHeight="1" x14ac:dyDescent="0.2">
      <c r="A5" s="1" t="s">
        <v>106</v>
      </c>
      <c r="B5" s="43" t="s">
        <v>107</v>
      </c>
      <c r="C5" s="43"/>
      <c r="D5" s="43"/>
      <c r="E5" s="43"/>
      <c r="F5" s="43"/>
      <c r="G5" s="43"/>
      <c r="H5" s="43"/>
      <c r="I5" s="43"/>
      <c r="J5" s="43"/>
    </row>
    <row r="6" spans="1:14" ht="14.45" customHeight="1" x14ac:dyDescent="0.2">
      <c r="D6" s="38" t="s">
        <v>88</v>
      </c>
      <c r="E6" s="38"/>
      <c r="F6" s="38"/>
      <c r="H6" s="38" t="s">
        <v>89</v>
      </c>
      <c r="I6" s="38"/>
      <c r="J6" s="38"/>
    </row>
    <row r="7" spans="1:14" ht="36.4" customHeight="1" x14ac:dyDescent="0.2">
      <c r="A7" s="38" t="s">
        <v>108</v>
      </c>
      <c r="B7" s="38"/>
      <c r="D7" s="9" t="s">
        <v>109</v>
      </c>
      <c r="E7" s="3"/>
      <c r="F7" s="9" t="s">
        <v>110</v>
      </c>
      <c r="H7" s="9" t="s">
        <v>109</v>
      </c>
      <c r="I7" s="3"/>
      <c r="J7" s="9" t="s">
        <v>110</v>
      </c>
    </row>
    <row r="8" spans="1:14" ht="21.75" customHeight="1" x14ac:dyDescent="0.2">
      <c r="A8" s="39" t="s">
        <v>61</v>
      </c>
      <c r="B8" s="39"/>
      <c r="D8" s="20">
        <v>329684</v>
      </c>
      <c r="E8" s="21"/>
      <c r="F8" s="22">
        <f>D8/$D$13*100</f>
        <v>1.3947587777292623</v>
      </c>
      <c r="G8" s="21"/>
      <c r="H8" s="20">
        <v>29782817</v>
      </c>
      <c r="I8" s="21"/>
      <c r="J8" s="22">
        <f>H8/$H$13*100</f>
        <v>25.163461908348417</v>
      </c>
    </row>
    <row r="9" spans="1:14" ht="21.75" customHeight="1" x14ac:dyDescent="0.2">
      <c r="A9" s="34" t="s">
        <v>62</v>
      </c>
      <c r="B9" s="34"/>
      <c r="D9" s="23">
        <v>4123</v>
      </c>
      <c r="E9" s="21"/>
      <c r="F9" s="24">
        <f t="shared" ref="F9:F12" si="0">D9/$D$13*100</f>
        <v>1.7442734377700306E-2</v>
      </c>
      <c r="G9" s="21"/>
      <c r="H9" s="23">
        <v>28329</v>
      </c>
      <c r="I9" s="21"/>
      <c r="J9" s="24">
        <f t="shared" ref="J9:J12" si="1">H9/$H$13*100</f>
        <v>2.3935133886146577E-2</v>
      </c>
    </row>
    <row r="10" spans="1:14" ht="21.75" customHeight="1" x14ac:dyDescent="0.2">
      <c r="A10" s="34" t="s">
        <v>63</v>
      </c>
      <c r="B10" s="34"/>
      <c r="D10" s="23">
        <v>1874444</v>
      </c>
      <c r="E10" s="21"/>
      <c r="F10" s="24">
        <f t="shared" si="0"/>
        <v>7.9300094101077061</v>
      </c>
      <c r="G10" s="21"/>
      <c r="H10" s="23">
        <v>4257695</v>
      </c>
      <c r="I10" s="21"/>
      <c r="J10" s="24">
        <f t="shared" si="1"/>
        <v>3.5973207621651611</v>
      </c>
    </row>
    <row r="11" spans="1:14" ht="21.75" customHeight="1" x14ac:dyDescent="0.2">
      <c r="A11" s="34" t="s">
        <v>64</v>
      </c>
      <c r="B11" s="34"/>
      <c r="D11" s="23">
        <v>14825</v>
      </c>
      <c r="E11" s="21"/>
      <c r="F11" s="24">
        <f t="shared" si="0"/>
        <v>6.2718539206744375E-2</v>
      </c>
      <c r="G11" s="21"/>
      <c r="H11" s="23">
        <v>113352</v>
      </c>
      <c r="I11" s="21"/>
      <c r="J11" s="24">
        <f t="shared" si="1"/>
        <v>9.5770951896024803E-2</v>
      </c>
      <c r="N11" s="18"/>
    </row>
    <row r="12" spans="1:14" ht="21.75" customHeight="1" x14ac:dyDescent="0.2">
      <c r="A12" s="36" t="s">
        <v>65</v>
      </c>
      <c r="B12" s="36"/>
      <c r="D12" s="25">
        <v>21414273</v>
      </c>
      <c r="E12" s="21"/>
      <c r="F12" s="24">
        <f t="shared" si="0"/>
        <v>90.595070538578582</v>
      </c>
      <c r="G12" s="21"/>
      <c r="H12" s="25">
        <v>84175198</v>
      </c>
      <c r="I12" s="21"/>
      <c r="J12" s="24">
        <f t="shared" si="1"/>
        <v>71.119511243704252</v>
      </c>
    </row>
    <row r="13" spans="1:14" ht="21.75" customHeight="1" x14ac:dyDescent="0.2">
      <c r="A13" s="37" t="s">
        <v>53</v>
      </c>
      <c r="B13" s="37"/>
      <c r="D13" s="27">
        <v>23637349</v>
      </c>
      <c r="E13" s="21"/>
      <c r="F13" s="27">
        <f>SUM(F8:F12)</f>
        <v>100</v>
      </c>
      <c r="G13" s="21"/>
      <c r="H13" s="27">
        <v>118357391</v>
      </c>
      <c r="I13" s="21"/>
      <c r="J13" s="27">
        <f>SUM(J8:J12)</f>
        <v>100</v>
      </c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scale="8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3"/>
  <sheetViews>
    <sheetView rightToLeft="1" view="pageBreakPreview" zoomScale="60" zoomScaleNormal="100" workbookViewId="0">
      <selection activeCell="L8" sqref="L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12" max="12" width="14.42578125" bestFit="1" customWidth="1"/>
  </cols>
  <sheetData>
    <row r="1" spans="1:12" ht="29.1" customHeight="1" x14ac:dyDescent="0.2">
      <c r="A1" s="42" t="s">
        <v>0</v>
      </c>
      <c r="B1" s="42"/>
      <c r="C1" s="42"/>
      <c r="D1" s="42"/>
      <c r="E1" s="42"/>
      <c r="F1" s="42"/>
    </row>
    <row r="2" spans="1:12" ht="21.75" customHeight="1" x14ac:dyDescent="0.2">
      <c r="A2" s="42" t="s">
        <v>69</v>
      </c>
      <c r="B2" s="42"/>
      <c r="C2" s="42"/>
      <c r="D2" s="42"/>
      <c r="E2" s="42"/>
      <c r="F2" s="42"/>
    </row>
    <row r="3" spans="1:12" ht="21.75" customHeight="1" x14ac:dyDescent="0.2">
      <c r="A3" s="42" t="s">
        <v>2</v>
      </c>
      <c r="B3" s="42"/>
      <c r="C3" s="42"/>
      <c r="D3" s="42"/>
      <c r="E3" s="42"/>
      <c r="F3" s="42"/>
    </row>
    <row r="4" spans="1:12" ht="14.45" customHeight="1" x14ac:dyDescent="0.2"/>
    <row r="5" spans="1:12" ht="29.1" customHeight="1" x14ac:dyDescent="0.2">
      <c r="A5" s="1" t="s">
        <v>111</v>
      </c>
      <c r="B5" s="43" t="s">
        <v>84</v>
      </c>
      <c r="C5" s="43"/>
      <c r="D5" s="43"/>
      <c r="E5" s="43"/>
      <c r="F5" s="43"/>
    </row>
    <row r="6" spans="1:12" ht="14.45" customHeight="1" x14ac:dyDescent="0.2">
      <c r="D6" s="2" t="s">
        <v>88</v>
      </c>
      <c r="F6" s="2" t="s">
        <v>9</v>
      </c>
    </row>
    <row r="7" spans="1:12" ht="14.45" customHeight="1" x14ac:dyDescent="0.2">
      <c r="A7" s="38" t="s">
        <v>84</v>
      </c>
      <c r="B7" s="38"/>
      <c r="D7" s="4" t="s">
        <v>58</v>
      </c>
      <c r="F7" s="4" t="s">
        <v>58</v>
      </c>
    </row>
    <row r="8" spans="1:12" ht="21.75" customHeight="1" x14ac:dyDescent="0.2">
      <c r="A8" s="39" t="s">
        <v>84</v>
      </c>
      <c r="B8" s="39"/>
      <c r="D8" s="20">
        <v>488</v>
      </c>
      <c r="E8" s="21"/>
      <c r="F8" s="20">
        <v>487359490</v>
      </c>
      <c r="L8" s="18"/>
    </row>
    <row r="9" spans="1:12" ht="21.75" customHeight="1" x14ac:dyDescent="0.2">
      <c r="A9" s="34" t="s">
        <v>112</v>
      </c>
      <c r="B9" s="34"/>
      <c r="D9" s="23">
        <v>0</v>
      </c>
      <c r="E9" s="21"/>
      <c r="F9" s="23">
        <v>17449</v>
      </c>
    </row>
    <row r="10" spans="1:12" ht="21.75" customHeight="1" x14ac:dyDescent="0.2">
      <c r="A10" s="36" t="s">
        <v>113</v>
      </c>
      <c r="B10" s="36"/>
      <c r="D10" s="25">
        <v>1635521</v>
      </c>
      <c r="E10" s="21"/>
      <c r="F10" s="25">
        <v>38985546</v>
      </c>
    </row>
    <row r="11" spans="1:12" ht="21.75" customHeight="1" x14ac:dyDescent="0.2">
      <c r="A11" s="37" t="s">
        <v>53</v>
      </c>
      <c r="B11" s="37"/>
      <c r="D11" s="27">
        <v>1636009</v>
      </c>
      <c r="E11" s="21"/>
      <c r="F11" s="27">
        <v>526362485</v>
      </c>
    </row>
    <row r="12" spans="1:12" x14ac:dyDescent="0.2">
      <c r="D12" s="21"/>
      <c r="E12" s="21"/>
      <c r="F12" s="21"/>
    </row>
    <row r="13" spans="1:12" x14ac:dyDescent="0.2">
      <c r="D13" s="21"/>
      <c r="E13" s="21"/>
      <c r="F13" s="2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40"/>
  <sheetViews>
    <sheetView rightToLeft="1" view="pageBreakPreview" zoomScale="60" zoomScaleNormal="100" workbookViewId="0">
      <selection activeCell="C13" sqref="C1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3.7109375" bestFit="1" customWidth="1"/>
    <col min="12" max="12" width="1.28515625" customWidth="1"/>
    <col min="13" max="13" width="15.5703125" customWidth="1"/>
    <col min="14" max="14" width="1.28515625" customWidth="1"/>
    <col min="15" max="15" width="16" bestFit="1" customWidth="1"/>
    <col min="16" max="16" width="1.28515625" customWidth="1"/>
    <col min="17" max="17" width="13.7109375" bestFit="1" customWidth="1"/>
    <col min="18" max="18" width="1.28515625" customWidth="1"/>
    <col min="19" max="19" width="16.140625" style="21" bestFit="1" customWidth="1"/>
    <col min="20" max="20" width="0.28515625" customWidth="1"/>
  </cols>
  <sheetData>
    <row r="1" spans="1:21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21" ht="21.75" customHeight="1" x14ac:dyDescent="0.2">
      <c r="A2" s="42" t="s">
        <v>69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1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21" ht="14.45" customHeight="1" x14ac:dyDescent="0.2"/>
    <row r="5" spans="1:21" ht="35.25" customHeight="1" x14ac:dyDescent="0.2">
      <c r="A5" s="43" t="s">
        <v>91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21" ht="14.45" customHeight="1" x14ac:dyDescent="0.2">
      <c r="A6" s="38" t="s">
        <v>54</v>
      </c>
      <c r="C6" s="38" t="s">
        <v>114</v>
      </c>
      <c r="D6" s="38"/>
      <c r="E6" s="38"/>
      <c r="F6" s="38"/>
      <c r="G6" s="38"/>
      <c r="I6" s="38" t="s">
        <v>88</v>
      </c>
      <c r="J6" s="38"/>
      <c r="K6" s="38"/>
      <c r="L6" s="38"/>
      <c r="M6" s="38"/>
      <c r="O6" s="38" t="s">
        <v>89</v>
      </c>
      <c r="P6" s="38"/>
      <c r="Q6" s="38"/>
      <c r="R6" s="38"/>
      <c r="S6" s="38"/>
    </row>
    <row r="7" spans="1:21" ht="51" customHeight="1" x14ac:dyDescent="0.2">
      <c r="A7" s="38"/>
      <c r="C7" s="9" t="s">
        <v>115</v>
      </c>
      <c r="D7" s="3"/>
      <c r="E7" s="9" t="s">
        <v>116</v>
      </c>
      <c r="F7" s="3"/>
      <c r="G7" s="9" t="s">
        <v>117</v>
      </c>
      <c r="I7" s="9" t="s">
        <v>118</v>
      </c>
      <c r="J7" s="3"/>
      <c r="K7" s="9" t="s">
        <v>119</v>
      </c>
      <c r="L7" s="3"/>
      <c r="M7" s="9" t="s">
        <v>120</v>
      </c>
      <c r="O7" s="9" t="s">
        <v>118</v>
      </c>
      <c r="P7" s="3"/>
      <c r="Q7" s="9" t="s">
        <v>119</v>
      </c>
      <c r="R7" s="3"/>
      <c r="S7" s="9" t="s">
        <v>120</v>
      </c>
    </row>
    <row r="8" spans="1:21" ht="21.75" customHeight="1" x14ac:dyDescent="0.2">
      <c r="A8" s="5" t="s">
        <v>49</v>
      </c>
      <c r="C8" s="29" t="s">
        <v>121</v>
      </c>
      <c r="D8" s="21"/>
      <c r="E8" s="20">
        <v>3545504</v>
      </c>
      <c r="F8" s="21"/>
      <c r="G8" s="20">
        <v>1540</v>
      </c>
      <c r="H8" s="21"/>
      <c r="I8" s="20">
        <v>5460076160</v>
      </c>
      <c r="J8" s="21"/>
      <c r="K8" s="20">
        <v>109934419</v>
      </c>
      <c r="L8" s="21"/>
      <c r="M8" s="20">
        <f>I8-K8</f>
        <v>5350141741</v>
      </c>
      <c r="N8" s="21"/>
      <c r="O8" s="20">
        <v>5460076160</v>
      </c>
      <c r="P8" s="21"/>
      <c r="Q8" s="20">
        <v>109934419</v>
      </c>
      <c r="R8" s="21"/>
      <c r="S8" s="20">
        <f>O8-Q8</f>
        <v>5350141741</v>
      </c>
      <c r="T8" s="21"/>
      <c r="U8" s="21"/>
    </row>
    <row r="9" spans="1:21" ht="21.75" customHeight="1" x14ac:dyDescent="0.2">
      <c r="A9" s="6" t="s">
        <v>28</v>
      </c>
      <c r="C9" s="30" t="s">
        <v>122</v>
      </c>
      <c r="D9" s="21"/>
      <c r="E9" s="23">
        <v>15131137</v>
      </c>
      <c r="F9" s="21"/>
      <c r="G9" s="23">
        <v>630</v>
      </c>
      <c r="H9" s="21"/>
      <c r="I9" s="23">
        <v>9532616310</v>
      </c>
      <c r="J9" s="21"/>
      <c r="K9" s="23">
        <v>0</v>
      </c>
      <c r="L9" s="21"/>
      <c r="M9" s="23">
        <f t="shared" ref="M9:M34" si="0">I9-K9</f>
        <v>9532616310</v>
      </c>
      <c r="N9" s="21"/>
      <c r="O9" s="23">
        <v>9532616310</v>
      </c>
      <c r="P9" s="21"/>
      <c r="Q9" s="23">
        <v>0</v>
      </c>
      <c r="R9" s="21"/>
      <c r="S9" s="23">
        <f t="shared" ref="S9:S34" si="1">O9-Q9</f>
        <v>9532616310</v>
      </c>
      <c r="T9" s="21"/>
      <c r="U9" s="21"/>
    </row>
    <row r="10" spans="1:21" ht="21.75" customHeight="1" x14ac:dyDescent="0.2">
      <c r="A10" s="6" t="s">
        <v>20</v>
      </c>
      <c r="C10" s="30" t="s">
        <v>123</v>
      </c>
      <c r="D10" s="21"/>
      <c r="E10" s="23">
        <v>36502254</v>
      </c>
      <c r="F10" s="21"/>
      <c r="G10" s="23">
        <v>82</v>
      </c>
      <c r="H10" s="21"/>
      <c r="I10" s="23">
        <v>2993184828</v>
      </c>
      <c r="J10" s="21"/>
      <c r="K10" s="23">
        <v>2048723</v>
      </c>
      <c r="L10" s="21"/>
      <c r="M10" s="23">
        <f t="shared" si="0"/>
        <v>2991136105</v>
      </c>
      <c r="N10" s="21"/>
      <c r="O10" s="23">
        <v>2993184828</v>
      </c>
      <c r="P10" s="21"/>
      <c r="Q10" s="23">
        <v>2048723</v>
      </c>
      <c r="R10" s="21"/>
      <c r="S10" s="23">
        <f t="shared" si="1"/>
        <v>2991136105</v>
      </c>
      <c r="T10" s="21"/>
      <c r="U10" s="21"/>
    </row>
    <row r="11" spans="1:21" ht="21.75" customHeight="1" x14ac:dyDescent="0.2">
      <c r="A11" s="6" t="s">
        <v>36</v>
      </c>
      <c r="C11" s="30" t="s">
        <v>124</v>
      </c>
      <c r="D11" s="21"/>
      <c r="E11" s="23">
        <v>5570365</v>
      </c>
      <c r="F11" s="21"/>
      <c r="G11" s="23">
        <v>2920</v>
      </c>
      <c r="H11" s="21"/>
      <c r="I11" s="23">
        <v>16265465800</v>
      </c>
      <c r="J11" s="21"/>
      <c r="K11" s="23">
        <v>2312716054</v>
      </c>
      <c r="L11" s="21"/>
      <c r="M11" s="23">
        <f t="shared" si="0"/>
        <v>13952749746</v>
      </c>
      <c r="N11" s="21"/>
      <c r="O11" s="23">
        <v>16265465800</v>
      </c>
      <c r="P11" s="21"/>
      <c r="Q11" s="23">
        <v>2312716054</v>
      </c>
      <c r="R11" s="21"/>
      <c r="S11" s="23">
        <f t="shared" si="1"/>
        <v>13952749746</v>
      </c>
      <c r="T11" s="21"/>
      <c r="U11" s="21"/>
    </row>
    <row r="12" spans="1:21" ht="21.75" customHeight="1" x14ac:dyDescent="0.2">
      <c r="A12" s="6" t="s">
        <v>46</v>
      </c>
      <c r="C12" s="30" t="s">
        <v>124</v>
      </c>
      <c r="D12" s="21"/>
      <c r="E12" s="23">
        <v>19848641</v>
      </c>
      <c r="F12" s="21"/>
      <c r="G12" s="23">
        <v>70</v>
      </c>
      <c r="H12" s="21"/>
      <c r="I12" s="23">
        <v>1389404870</v>
      </c>
      <c r="J12" s="21"/>
      <c r="K12" s="23">
        <v>98990678</v>
      </c>
      <c r="L12" s="21"/>
      <c r="M12" s="23">
        <f t="shared" si="0"/>
        <v>1290414192</v>
      </c>
      <c r="N12" s="21"/>
      <c r="O12" s="23">
        <v>1389404870</v>
      </c>
      <c r="P12" s="21"/>
      <c r="Q12" s="23">
        <v>98990678</v>
      </c>
      <c r="R12" s="21"/>
      <c r="S12" s="23">
        <f t="shared" si="1"/>
        <v>1290414192</v>
      </c>
      <c r="T12" s="21"/>
      <c r="U12" s="21"/>
    </row>
    <row r="13" spans="1:21" ht="21.75" customHeight="1" x14ac:dyDescent="0.2">
      <c r="A13" s="6" t="s">
        <v>31</v>
      </c>
      <c r="C13" s="30" t="s">
        <v>125</v>
      </c>
      <c r="D13" s="21"/>
      <c r="E13" s="23">
        <v>1405861</v>
      </c>
      <c r="F13" s="21"/>
      <c r="G13" s="23">
        <v>3500</v>
      </c>
      <c r="H13" s="21"/>
      <c r="I13" s="23">
        <v>0</v>
      </c>
      <c r="J13" s="21"/>
      <c r="K13" s="23">
        <v>0</v>
      </c>
      <c r="L13" s="21"/>
      <c r="M13" s="23">
        <f t="shared" si="0"/>
        <v>0</v>
      </c>
      <c r="N13" s="21"/>
      <c r="O13" s="23">
        <v>4920513500</v>
      </c>
      <c r="P13" s="21"/>
      <c r="Q13" s="23">
        <v>422110425</v>
      </c>
      <c r="R13" s="21"/>
      <c r="S13" s="23">
        <f t="shared" si="1"/>
        <v>4498403075</v>
      </c>
      <c r="T13" s="21"/>
      <c r="U13" s="21"/>
    </row>
    <row r="14" spans="1:21" ht="21.75" customHeight="1" x14ac:dyDescent="0.2">
      <c r="A14" s="6" t="s">
        <v>38</v>
      </c>
      <c r="C14" s="30" t="s">
        <v>126</v>
      </c>
      <c r="D14" s="21"/>
      <c r="E14" s="23">
        <v>2224603</v>
      </c>
      <c r="F14" s="21"/>
      <c r="G14" s="23">
        <v>3935</v>
      </c>
      <c r="H14" s="21"/>
      <c r="I14" s="23">
        <v>0</v>
      </c>
      <c r="J14" s="21"/>
      <c r="K14" s="23">
        <v>0</v>
      </c>
      <c r="L14" s="21"/>
      <c r="M14" s="23">
        <f t="shared" si="0"/>
        <v>0</v>
      </c>
      <c r="N14" s="21"/>
      <c r="O14" s="23">
        <v>8753812805</v>
      </c>
      <c r="P14" s="21"/>
      <c r="Q14" s="23">
        <v>0</v>
      </c>
      <c r="R14" s="21"/>
      <c r="S14" s="23">
        <f t="shared" si="1"/>
        <v>8753812805</v>
      </c>
      <c r="T14" s="21"/>
      <c r="U14" s="21"/>
    </row>
    <row r="15" spans="1:21" ht="21.75" customHeight="1" x14ac:dyDescent="0.2">
      <c r="A15" s="6" t="s">
        <v>24</v>
      </c>
      <c r="C15" s="30" t="s">
        <v>127</v>
      </c>
      <c r="D15" s="21"/>
      <c r="E15" s="23">
        <v>21204181</v>
      </c>
      <c r="F15" s="21"/>
      <c r="G15" s="23">
        <v>610</v>
      </c>
      <c r="H15" s="21"/>
      <c r="I15" s="23">
        <v>12934550410</v>
      </c>
      <c r="J15" s="21"/>
      <c r="K15" s="23">
        <v>1482492436</v>
      </c>
      <c r="L15" s="21"/>
      <c r="M15" s="23">
        <f t="shared" si="0"/>
        <v>11452057974</v>
      </c>
      <c r="N15" s="21"/>
      <c r="O15" s="23">
        <v>12934550410</v>
      </c>
      <c r="P15" s="21"/>
      <c r="Q15" s="23">
        <v>1482492436</v>
      </c>
      <c r="R15" s="21"/>
      <c r="S15" s="23">
        <f t="shared" si="1"/>
        <v>11452057974</v>
      </c>
      <c r="T15" s="21"/>
      <c r="U15" s="21"/>
    </row>
    <row r="16" spans="1:21" ht="21.75" customHeight="1" x14ac:dyDescent="0.2">
      <c r="A16" s="6" t="s">
        <v>44</v>
      </c>
      <c r="C16" s="30" t="s">
        <v>124</v>
      </c>
      <c r="D16" s="21"/>
      <c r="E16" s="23">
        <v>43238497</v>
      </c>
      <c r="F16" s="21"/>
      <c r="G16" s="23">
        <v>400</v>
      </c>
      <c r="H16" s="21"/>
      <c r="I16" s="23">
        <v>17295398800</v>
      </c>
      <c r="J16" s="21"/>
      <c r="K16" s="23">
        <v>812838586</v>
      </c>
      <c r="L16" s="21"/>
      <c r="M16" s="23">
        <f t="shared" si="0"/>
        <v>16482560214</v>
      </c>
      <c r="N16" s="21"/>
      <c r="O16" s="23">
        <v>17295398800</v>
      </c>
      <c r="P16" s="21"/>
      <c r="Q16" s="23">
        <v>812838586</v>
      </c>
      <c r="R16" s="21"/>
      <c r="S16" s="23">
        <f t="shared" si="1"/>
        <v>16482560214</v>
      </c>
      <c r="T16" s="21"/>
      <c r="U16" s="21"/>
    </row>
    <row r="17" spans="1:21" ht="21.75" customHeight="1" x14ac:dyDescent="0.2">
      <c r="A17" s="6" t="s">
        <v>37</v>
      </c>
      <c r="C17" s="30" t="s">
        <v>128</v>
      </c>
      <c r="D17" s="21"/>
      <c r="E17" s="23">
        <v>1694254</v>
      </c>
      <c r="F17" s="21"/>
      <c r="G17" s="23">
        <v>5600</v>
      </c>
      <c r="H17" s="21"/>
      <c r="I17" s="23">
        <v>0</v>
      </c>
      <c r="J17" s="21"/>
      <c r="K17" s="23">
        <v>0</v>
      </c>
      <c r="L17" s="21"/>
      <c r="M17" s="23">
        <f t="shared" si="0"/>
        <v>0</v>
      </c>
      <c r="N17" s="21"/>
      <c r="O17" s="23">
        <v>9487822400</v>
      </c>
      <c r="P17" s="21"/>
      <c r="Q17" s="23">
        <v>0</v>
      </c>
      <c r="R17" s="21"/>
      <c r="S17" s="23">
        <f t="shared" si="1"/>
        <v>9487822400</v>
      </c>
      <c r="T17" s="21"/>
      <c r="U17" s="21"/>
    </row>
    <row r="18" spans="1:21" ht="21.75" customHeight="1" x14ac:dyDescent="0.2">
      <c r="A18" s="6" t="s">
        <v>51</v>
      </c>
      <c r="C18" s="30" t="s">
        <v>124</v>
      </c>
      <c r="D18" s="21"/>
      <c r="E18" s="23">
        <v>8506949</v>
      </c>
      <c r="F18" s="21"/>
      <c r="G18" s="23">
        <v>960</v>
      </c>
      <c r="H18" s="21"/>
      <c r="I18" s="23">
        <v>8166671040</v>
      </c>
      <c r="J18" s="21"/>
      <c r="K18" s="23">
        <v>615474258</v>
      </c>
      <c r="L18" s="21"/>
      <c r="M18" s="23">
        <f t="shared" si="0"/>
        <v>7551196782</v>
      </c>
      <c r="N18" s="21"/>
      <c r="O18" s="23">
        <v>8166671040</v>
      </c>
      <c r="P18" s="21"/>
      <c r="Q18" s="23">
        <v>615474258</v>
      </c>
      <c r="R18" s="21"/>
      <c r="S18" s="23">
        <f t="shared" si="1"/>
        <v>7551196782</v>
      </c>
      <c r="T18" s="21"/>
      <c r="U18" s="21"/>
    </row>
    <row r="19" spans="1:21" ht="21.75" customHeight="1" x14ac:dyDescent="0.2">
      <c r="A19" s="6" t="s">
        <v>50</v>
      </c>
      <c r="C19" s="30" t="s">
        <v>129</v>
      </c>
      <c r="D19" s="21"/>
      <c r="E19" s="23">
        <v>13759330</v>
      </c>
      <c r="F19" s="21"/>
      <c r="G19" s="23">
        <v>682</v>
      </c>
      <c r="H19" s="21"/>
      <c r="I19" s="23">
        <v>0</v>
      </c>
      <c r="J19" s="21"/>
      <c r="K19" s="23">
        <v>0</v>
      </c>
      <c r="L19" s="21"/>
      <c r="M19" s="23">
        <f t="shared" si="0"/>
        <v>0</v>
      </c>
      <c r="N19" s="21"/>
      <c r="O19" s="23">
        <v>9383863060</v>
      </c>
      <c r="P19" s="21"/>
      <c r="Q19" s="23">
        <v>388170304</v>
      </c>
      <c r="R19" s="21"/>
      <c r="S19" s="23">
        <f t="shared" si="1"/>
        <v>8995692756</v>
      </c>
      <c r="T19" s="21"/>
      <c r="U19" s="21"/>
    </row>
    <row r="20" spans="1:21" ht="21.75" customHeight="1" x14ac:dyDescent="0.2">
      <c r="A20" s="6" t="s">
        <v>25</v>
      </c>
      <c r="C20" s="30" t="s">
        <v>130</v>
      </c>
      <c r="D20" s="21"/>
      <c r="E20" s="23">
        <v>486873</v>
      </c>
      <c r="F20" s="21"/>
      <c r="G20" s="23">
        <v>27500</v>
      </c>
      <c r="H20" s="21"/>
      <c r="I20" s="23">
        <v>0</v>
      </c>
      <c r="J20" s="21"/>
      <c r="K20" s="23">
        <v>0</v>
      </c>
      <c r="L20" s="21"/>
      <c r="M20" s="23">
        <f t="shared" si="0"/>
        <v>0</v>
      </c>
      <c r="N20" s="21"/>
      <c r="O20" s="23">
        <v>13389007500</v>
      </c>
      <c r="P20" s="21"/>
      <c r="Q20" s="23">
        <v>0</v>
      </c>
      <c r="R20" s="21"/>
      <c r="S20" s="23">
        <f t="shared" si="1"/>
        <v>13389007500</v>
      </c>
      <c r="T20" s="21"/>
      <c r="U20" s="21"/>
    </row>
    <row r="21" spans="1:21" ht="21.75" customHeight="1" x14ac:dyDescent="0.2">
      <c r="A21" s="6" t="s">
        <v>40</v>
      </c>
      <c r="C21" s="30" t="s">
        <v>131</v>
      </c>
      <c r="D21" s="21"/>
      <c r="E21" s="23">
        <v>8554343</v>
      </c>
      <c r="F21" s="21"/>
      <c r="G21" s="23">
        <v>375</v>
      </c>
      <c r="H21" s="21"/>
      <c r="I21" s="23">
        <v>0</v>
      </c>
      <c r="J21" s="21"/>
      <c r="K21" s="23">
        <v>0</v>
      </c>
      <c r="L21" s="21"/>
      <c r="M21" s="23">
        <f t="shared" si="0"/>
        <v>0</v>
      </c>
      <c r="N21" s="21"/>
      <c r="O21" s="23">
        <v>3207878625</v>
      </c>
      <c r="P21" s="21"/>
      <c r="Q21" s="23">
        <v>360764465</v>
      </c>
      <c r="R21" s="21"/>
      <c r="S21" s="23">
        <f t="shared" si="1"/>
        <v>2847114160</v>
      </c>
      <c r="T21" s="21"/>
      <c r="U21" s="21"/>
    </row>
    <row r="22" spans="1:21" ht="21.75" customHeight="1" x14ac:dyDescent="0.2">
      <c r="A22" s="6" t="s">
        <v>39</v>
      </c>
      <c r="C22" s="30" t="s">
        <v>132</v>
      </c>
      <c r="D22" s="21"/>
      <c r="E22" s="23">
        <v>1795135</v>
      </c>
      <c r="F22" s="21"/>
      <c r="G22" s="23">
        <v>3920</v>
      </c>
      <c r="H22" s="21"/>
      <c r="I22" s="23">
        <v>0</v>
      </c>
      <c r="J22" s="21"/>
      <c r="K22" s="23">
        <v>0</v>
      </c>
      <c r="L22" s="21"/>
      <c r="M22" s="23">
        <f t="shared" si="0"/>
        <v>0</v>
      </c>
      <c r="N22" s="21"/>
      <c r="O22" s="23">
        <v>7036929200</v>
      </c>
      <c r="P22" s="21"/>
      <c r="Q22" s="23">
        <v>304349494</v>
      </c>
      <c r="R22" s="21"/>
      <c r="S22" s="23">
        <f t="shared" si="1"/>
        <v>6732579706</v>
      </c>
      <c r="T22" s="21"/>
      <c r="U22" s="21"/>
    </row>
    <row r="23" spans="1:21" ht="21.75" customHeight="1" x14ac:dyDescent="0.2">
      <c r="A23" s="6" t="s">
        <v>21</v>
      </c>
      <c r="C23" s="30" t="s">
        <v>9</v>
      </c>
      <c r="D23" s="21"/>
      <c r="E23" s="23">
        <v>21124532</v>
      </c>
      <c r="F23" s="21"/>
      <c r="G23" s="23">
        <v>388</v>
      </c>
      <c r="H23" s="21"/>
      <c r="I23" s="23">
        <v>8196318416</v>
      </c>
      <c r="J23" s="21"/>
      <c r="K23" s="23">
        <v>1169527525</v>
      </c>
      <c r="L23" s="21"/>
      <c r="M23" s="23">
        <f t="shared" si="0"/>
        <v>7026790891</v>
      </c>
      <c r="N23" s="21"/>
      <c r="O23" s="23">
        <v>8196318416</v>
      </c>
      <c r="P23" s="21"/>
      <c r="Q23" s="23">
        <v>1169527525</v>
      </c>
      <c r="R23" s="21"/>
      <c r="S23" s="23">
        <f t="shared" si="1"/>
        <v>7026790891</v>
      </c>
      <c r="T23" s="21"/>
      <c r="U23" s="21"/>
    </row>
    <row r="24" spans="1:21" ht="21.75" customHeight="1" x14ac:dyDescent="0.2">
      <c r="A24" s="6" t="s">
        <v>26</v>
      </c>
      <c r="C24" s="30" t="s">
        <v>129</v>
      </c>
      <c r="D24" s="21"/>
      <c r="E24" s="23">
        <v>4384003</v>
      </c>
      <c r="F24" s="21"/>
      <c r="G24" s="23">
        <v>1900</v>
      </c>
      <c r="H24" s="21"/>
      <c r="I24" s="23">
        <v>0</v>
      </c>
      <c r="J24" s="21"/>
      <c r="K24" s="23">
        <v>0</v>
      </c>
      <c r="L24" s="21"/>
      <c r="M24" s="23">
        <f t="shared" si="0"/>
        <v>0</v>
      </c>
      <c r="N24" s="21"/>
      <c r="O24" s="23">
        <v>8329605700</v>
      </c>
      <c r="P24" s="21"/>
      <c r="Q24" s="23">
        <v>0</v>
      </c>
      <c r="R24" s="21"/>
      <c r="S24" s="23">
        <f t="shared" si="1"/>
        <v>8329605700</v>
      </c>
      <c r="T24" s="21"/>
      <c r="U24" s="21"/>
    </row>
    <row r="25" spans="1:21" ht="21.75" customHeight="1" x14ac:dyDescent="0.2">
      <c r="A25" s="6" t="s">
        <v>43</v>
      </c>
      <c r="C25" s="30" t="s">
        <v>124</v>
      </c>
      <c r="D25" s="21"/>
      <c r="E25" s="23">
        <v>12244831</v>
      </c>
      <c r="F25" s="21"/>
      <c r="G25" s="23">
        <v>34</v>
      </c>
      <c r="H25" s="21"/>
      <c r="I25" s="23">
        <v>416324254</v>
      </c>
      <c r="J25" s="21"/>
      <c r="K25" s="23">
        <v>31131978</v>
      </c>
      <c r="L25" s="21"/>
      <c r="M25" s="23">
        <f t="shared" si="0"/>
        <v>385192276</v>
      </c>
      <c r="N25" s="21"/>
      <c r="O25" s="23">
        <v>416324254</v>
      </c>
      <c r="P25" s="21"/>
      <c r="Q25" s="23">
        <v>31131978</v>
      </c>
      <c r="R25" s="21"/>
      <c r="S25" s="23">
        <f t="shared" si="1"/>
        <v>385192276</v>
      </c>
      <c r="T25" s="21"/>
      <c r="U25" s="21"/>
    </row>
    <row r="26" spans="1:21" ht="21.75" customHeight="1" x14ac:dyDescent="0.2">
      <c r="A26" s="6" t="s">
        <v>27</v>
      </c>
      <c r="C26" s="30" t="s">
        <v>133</v>
      </c>
      <c r="D26" s="21"/>
      <c r="E26" s="23">
        <v>1000000</v>
      </c>
      <c r="F26" s="21"/>
      <c r="G26" s="23">
        <v>7220</v>
      </c>
      <c r="H26" s="21"/>
      <c r="I26" s="23">
        <v>0</v>
      </c>
      <c r="J26" s="21"/>
      <c r="K26" s="23">
        <v>0</v>
      </c>
      <c r="L26" s="21"/>
      <c r="M26" s="23">
        <f t="shared" si="0"/>
        <v>0</v>
      </c>
      <c r="N26" s="21"/>
      <c r="O26" s="23">
        <v>7220000000</v>
      </c>
      <c r="P26" s="21"/>
      <c r="Q26" s="23">
        <v>0</v>
      </c>
      <c r="R26" s="21"/>
      <c r="S26" s="23">
        <f t="shared" si="1"/>
        <v>7220000000</v>
      </c>
      <c r="T26" s="21"/>
      <c r="U26" s="21"/>
    </row>
    <row r="27" spans="1:21" ht="21.75" customHeight="1" x14ac:dyDescent="0.2">
      <c r="A27" s="6" t="s">
        <v>30</v>
      </c>
      <c r="C27" s="30" t="s">
        <v>134</v>
      </c>
      <c r="D27" s="21"/>
      <c r="E27" s="23">
        <v>872738</v>
      </c>
      <c r="F27" s="21"/>
      <c r="G27" s="23">
        <v>2920</v>
      </c>
      <c r="H27" s="21"/>
      <c r="I27" s="23">
        <v>0</v>
      </c>
      <c r="J27" s="21"/>
      <c r="K27" s="23">
        <v>0</v>
      </c>
      <c r="L27" s="21"/>
      <c r="M27" s="23">
        <f t="shared" si="0"/>
        <v>0</v>
      </c>
      <c r="N27" s="21"/>
      <c r="O27" s="23">
        <v>2548394960</v>
      </c>
      <c r="P27" s="21"/>
      <c r="Q27" s="23">
        <v>258760104</v>
      </c>
      <c r="R27" s="21"/>
      <c r="S27" s="23">
        <f t="shared" si="1"/>
        <v>2289634856</v>
      </c>
      <c r="T27" s="21"/>
      <c r="U27" s="21"/>
    </row>
    <row r="28" spans="1:21" ht="21.75" customHeight="1" x14ac:dyDescent="0.2">
      <c r="A28" s="6" t="s">
        <v>23</v>
      </c>
      <c r="C28" s="30" t="s">
        <v>135</v>
      </c>
      <c r="D28" s="21"/>
      <c r="E28" s="23">
        <v>1601232</v>
      </c>
      <c r="F28" s="21"/>
      <c r="G28" s="23">
        <v>9433</v>
      </c>
      <c r="H28" s="21"/>
      <c r="I28" s="23">
        <v>0</v>
      </c>
      <c r="J28" s="21"/>
      <c r="K28" s="23">
        <v>0</v>
      </c>
      <c r="L28" s="21"/>
      <c r="M28" s="23">
        <f t="shared" si="0"/>
        <v>0</v>
      </c>
      <c r="N28" s="21"/>
      <c r="O28" s="23">
        <v>15104421456</v>
      </c>
      <c r="P28" s="21"/>
      <c r="Q28" s="23">
        <v>0</v>
      </c>
      <c r="R28" s="21"/>
      <c r="S28" s="23">
        <f t="shared" si="1"/>
        <v>15104421456</v>
      </c>
      <c r="T28" s="21"/>
      <c r="U28" s="21"/>
    </row>
    <row r="29" spans="1:21" ht="21.75" customHeight="1" x14ac:dyDescent="0.2">
      <c r="A29" s="6" t="s">
        <v>42</v>
      </c>
      <c r="C29" s="30" t="s">
        <v>136</v>
      </c>
      <c r="D29" s="21"/>
      <c r="E29" s="23">
        <v>7400000</v>
      </c>
      <c r="F29" s="21"/>
      <c r="G29" s="23">
        <v>800</v>
      </c>
      <c r="H29" s="21"/>
      <c r="I29" s="23">
        <v>5920000000</v>
      </c>
      <c r="J29" s="21"/>
      <c r="K29" s="23">
        <v>332928248</v>
      </c>
      <c r="L29" s="21"/>
      <c r="M29" s="23">
        <f t="shared" si="0"/>
        <v>5587071752</v>
      </c>
      <c r="N29" s="21"/>
      <c r="O29" s="23">
        <v>5920000000</v>
      </c>
      <c r="P29" s="21"/>
      <c r="Q29" s="23">
        <v>332928248</v>
      </c>
      <c r="R29" s="21"/>
      <c r="S29" s="23">
        <f t="shared" si="1"/>
        <v>5587071752</v>
      </c>
      <c r="T29" s="21"/>
      <c r="U29" s="21"/>
    </row>
    <row r="30" spans="1:21" ht="21.75" customHeight="1" x14ac:dyDescent="0.2">
      <c r="A30" s="6" t="s">
        <v>47</v>
      </c>
      <c r="C30" s="30" t="s">
        <v>137</v>
      </c>
      <c r="D30" s="21"/>
      <c r="E30" s="23">
        <v>5000000</v>
      </c>
      <c r="F30" s="21"/>
      <c r="G30" s="23">
        <v>540</v>
      </c>
      <c r="H30" s="21"/>
      <c r="I30" s="23">
        <v>0</v>
      </c>
      <c r="J30" s="21"/>
      <c r="K30" s="23">
        <v>0</v>
      </c>
      <c r="L30" s="21"/>
      <c r="M30" s="23">
        <f t="shared" si="0"/>
        <v>0</v>
      </c>
      <c r="N30" s="21"/>
      <c r="O30" s="23">
        <f>2700000000+674</f>
        <v>2700000674</v>
      </c>
      <c r="P30" s="21"/>
      <c r="Q30" s="23">
        <v>0</v>
      </c>
      <c r="R30" s="21"/>
      <c r="S30" s="23">
        <f t="shared" si="1"/>
        <v>2700000674</v>
      </c>
      <c r="T30" s="21"/>
      <c r="U30" s="21"/>
    </row>
    <row r="31" spans="1:21" ht="21.75" customHeight="1" x14ac:dyDescent="0.2">
      <c r="A31" s="6" t="s">
        <v>22</v>
      </c>
      <c r="C31" s="30" t="s">
        <v>137</v>
      </c>
      <c r="D31" s="21"/>
      <c r="E31" s="23">
        <v>5400000</v>
      </c>
      <c r="F31" s="21"/>
      <c r="G31" s="23">
        <v>220</v>
      </c>
      <c r="H31" s="21"/>
      <c r="I31" s="23">
        <v>0</v>
      </c>
      <c r="J31" s="21"/>
      <c r="K31" s="23">
        <v>0</v>
      </c>
      <c r="L31" s="21"/>
      <c r="M31" s="23">
        <f t="shared" si="0"/>
        <v>0</v>
      </c>
      <c r="N31" s="21"/>
      <c r="O31" s="23">
        <v>1188000000</v>
      </c>
      <c r="P31" s="21"/>
      <c r="Q31" s="23">
        <v>0</v>
      </c>
      <c r="R31" s="21"/>
      <c r="S31" s="23">
        <f t="shared" si="1"/>
        <v>1188000000</v>
      </c>
      <c r="T31" s="21"/>
      <c r="U31" s="21"/>
    </row>
    <row r="32" spans="1:21" ht="21.75" customHeight="1" x14ac:dyDescent="0.2">
      <c r="A32" s="6" t="s">
        <v>19</v>
      </c>
      <c r="C32" s="30" t="s">
        <v>127</v>
      </c>
      <c r="D32" s="21"/>
      <c r="E32" s="23">
        <v>17609052</v>
      </c>
      <c r="F32" s="21"/>
      <c r="G32" s="23">
        <v>110</v>
      </c>
      <c r="H32" s="21"/>
      <c r="I32" s="23">
        <v>1936995720</v>
      </c>
      <c r="J32" s="21"/>
      <c r="K32" s="23">
        <v>141431434</v>
      </c>
      <c r="L32" s="21"/>
      <c r="M32" s="23">
        <f t="shared" si="0"/>
        <v>1795564286</v>
      </c>
      <c r="N32" s="21"/>
      <c r="O32" s="23">
        <v>1936995720</v>
      </c>
      <c r="P32" s="21"/>
      <c r="Q32" s="23">
        <v>141431434</v>
      </c>
      <c r="R32" s="21"/>
      <c r="S32" s="23">
        <f t="shared" si="1"/>
        <v>1795564286</v>
      </c>
      <c r="T32" s="21"/>
      <c r="U32" s="21"/>
    </row>
    <row r="33" spans="1:21" ht="21.75" customHeight="1" x14ac:dyDescent="0.2">
      <c r="A33" s="6" t="s">
        <v>52</v>
      </c>
      <c r="C33" s="30" t="s">
        <v>138</v>
      </c>
      <c r="D33" s="21"/>
      <c r="E33" s="23">
        <v>1562500</v>
      </c>
      <c r="F33" s="21"/>
      <c r="G33" s="23">
        <v>320</v>
      </c>
      <c r="H33" s="21"/>
      <c r="I33" s="23">
        <v>500000000</v>
      </c>
      <c r="J33" s="21"/>
      <c r="K33" s="23">
        <v>7754552</v>
      </c>
      <c r="L33" s="21"/>
      <c r="M33" s="23">
        <f t="shared" si="0"/>
        <v>492245448</v>
      </c>
      <c r="N33" s="21"/>
      <c r="O33" s="23">
        <v>500000000</v>
      </c>
      <c r="P33" s="21"/>
      <c r="Q33" s="23">
        <v>7754552</v>
      </c>
      <c r="R33" s="21"/>
      <c r="S33" s="23">
        <f t="shared" si="1"/>
        <v>492245448</v>
      </c>
      <c r="T33" s="21"/>
      <c r="U33" s="21"/>
    </row>
    <row r="34" spans="1:21" ht="21.75" customHeight="1" x14ac:dyDescent="0.2">
      <c r="A34" s="7" t="s">
        <v>29</v>
      </c>
      <c r="C34" s="30" t="s">
        <v>139</v>
      </c>
      <c r="D34" s="21"/>
      <c r="E34" s="23">
        <v>625000</v>
      </c>
      <c r="F34" s="21"/>
      <c r="G34" s="23">
        <v>3000</v>
      </c>
      <c r="H34" s="21"/>
      <c r="I34" s="25">
        <v>0</v>
      </c>
      <c r="J34" s="21"/>
      <c r="K34" s="25">
        <v>0</v>
      </c>
      <c r="L34" s="21"/>
      <c r="M34" s="23">
        <f t="shared" si="0"/>
        <v>0</v>
      </c>
      <c r="N34" s="21"/>
      <c r="O34" s="25">
        <v>1875000000</v>
      </c>
      <c r="P34" s="21"/>
      <c r="Q34" s="25">
        <v>69261214</v>
      </c>
      <c r="R34" s="21"/>
      <c r="S34" s="23">
        <f t="shared" si="1"/>
        <v>1805738786</v>
      </c>
      <c r="T34" s="21"/>
      <c r="U34" s="21"/>
    </row>
    <row r="35" spans="1:21" ht="21.75" customHeight="1" x14ac:dyDescent="0.2">
      <c r="A35" s="8" t="s">
        <v>53</v>
      </c>
      <c r="C35" s="23"/>
      <c r="D35" s="21"/>
      <c r="E35" s="23"/>
      <c r="F35" s="21"/>
      <c r="G35" s="23"/>
      <c r="H35" s="21"/>
      <c r="I35" s="27">
        <v>91007006608</v>
      </c>
      <c r="J35" s="21"/>
      <c r="K35" s="27">
        <v>7117268891</v>
      </c>
      <c r="L35" s="21"/>
      <c r="M35" s="27">
        <f>SUM(M8:M34)</f>
        <v>83889737717</v>
      </c>
      <c r="N35" s="21"/>
      <c r="O35" s="27">
        <f>SUM(O8:O34)</f>
        <v>186152256488</v>
      </c>
      <c r="P35" s="21"/>
      <c r="Q35" s="27">
        <v>8920684897</v>
      </c>
      <c r="R35" s="21"/>
      <c r="S35" s="27">
        <f>SUM(S8:S34)</f>
        <v>177231571591</v>
      </c>
      <c r="T35" s="21"/>
      <c r="U35" s="21"/>
    </row>
    <row r="37" spans="1:21" x14ac:dyDescent="0.2">
      <c r="O37" s="18"/>
    </row>
    <row r="38" spans="1:21" x14ac:dyDescent="0.2">
      <c r="O38" s="18"/>
    </row>
    <row r="40" spans="1:21" x14ac:dyDescent="0.2">
      <c r="O40" s="1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6"/>
  <sheetViews>
    <sheetView rightToLeft="1" view="pageBreakPreview" zoomScale="60" zoomScaleNormal="100" workbookViewId="0">
      <selection activeCell="G13" sqref="G13"/>
    </sheetView>
  </sheetViews>
  <sheetFormatPr defaultRowHeight="12.75" x14ac:dyDescent="0.2"/>
  <cols>
    <col min="1" max="1" width="55.710937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1.75" customHeight="1" x14ac:dyDescent="0.2">
      <c r="A2" s="42" t="s">
        <v>69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14.45" customHeight="1" x14ac:dyDescent="0.2"/>
    <row r="5" spans="1:13" ht="14.45" customHeight="1" x14ac:dyDescent="0.2">
      <c r="A5" s="43" t="s">
        <v>142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ht="14.45" customHeight="1" x14ac:dyDescent="0.2">
      <c r="A6" s="38" t="s">
        <v>72</v>
      </c>
      <c r="C6" s="38" t="s">
        <v>88</v>
      </c>
      <c r="D6" s="38"/>
      <c r="E6" s="38"/>
      <c r="F6" s="38"/>
      <c r="G6" s="38"/>
      <c r="I6" s="38" t="s">
        <v>89</v>
      </c>
      <c r="J6" s="38"/>
      <c r="K6" s="38"/>
      <c r="L6" s="38"/>
      <c r="M6" s="38"/>
    </row>
    <row r="7" spans="1:13" ht="29.1" customHeight="1" x14ac:dyDescent="0.2">
      <c r="A7" s="38"/>
      <c r="C7" s="9" t="s">
        <v>140</v>
      </c>
      <c r="D7" s="3"/>
      <c r="E7" s="9" t="s">
        <v>119</v>
      </c>
      <c r="F7" s="3"/>
      <c r="G7" s="9" t="s">
        <v>141</v>
      </c>
      <c r="I7" s="9" t="s">
        <v>140</v>
      </c>
      <c r="J7" s="3"/>
      <c r="K7" s="9" t="s">
        <v>119</v>
      </c>
      <c r="L7" s="3"/>
      <c r="M7" s="9" t="s">
        <v>141</v>
      </c>
    </row>
    <row r="8" spans="1:13" ht="21.75" customHeight="1" x14ac:dyDescent="0.2">
      <c r="A8" s="5" t="s">
        <v>61</v>
      </c>
      <c r="C8" s="20">
        <v>329684</v>
      </c>
      <c r="D8" s="21"/>
      <c r="E8" s="20">
        <v>0</v>
      </c>
      <c r="F8" s="21"/>
      <c r="G8" s="20">
        <v>329684</v>
      </c>
      <c r="H8" s="21"/>
      <c r="I8" s="20">
        <v>29782817</v>
      </c>
      <c r="J8" s="21"/>
      <c r="K8" s="20">
        <v>0</v>
      </c>
      <c r="L8" s="21"/>
      <c r="M8" s="20">
        <v>29782817</v>
      </c>
    </row>
    <row r="9" spans="1:13" ht="21.75" customHeight="1" x14ac:dyDescent="0.2">
      <c r="A9" s="6" t="s">
        <v>62</v>
      </c>
      <c r="C9" s="23">
        <v>4123</v>
      </c>
      <c r="D9" s="21"/>
      <c r="E9" s="23">
        <v>34</v>
      </c>
      <c r="F9" s="21"/>
      <c r="G9" s="23">
        <v>4089</v>
      </c>
      <c r="H9" s="21"/>
      <c r="I9" s="23">
        <v>28329</v>
      </c>
      <c r="J9" s="21"/>
      <c r="K9" s="23">
        <v>29988</v>
      </c>
      <c r="L9" s="21"/>
      <c r="M9" s="23">
        <v>-1659</v>
      </c>
    </row>
    <row r="10" spans="1:13" ht="21.75" customHeight="1" x14ac:dyDescent="0.2">
      <c r="A10" s="6" t="s">
        <v>63</v>
      </c>
      <c r="C10" s="23">
        <v>1874444</v>
      </c>
      <c r="D10" s="21"/>
      <c r="E10" s="23">
        <v>768</v>
      </c>
      <c r="F10" s="21"/>
      <c r="G10" s="23">
        <v>1873676</v>
      </c>
      <c r="H10" s="21"/>
      <c r="I10" s="23">
        <v>4257695</v>
      </c>
      <c r="J10" s="21"/>
      <c r="K10" s="23">
        <v>4259</v>
      </c>
      <c r="L10" s="21"/>
      <c r="M10" s="23">
        <v>4253436</v>
      </c>
    </row>
    <row r="11" spans="1:13" ht="21.75" customHeight="1" x14ac:dyDescent="0.2">
      <c r="A11" s="6" t="s">
        <v>64</v>
      </c>
      <c r="C11" s="23">
        <v>14825</v>
      </c>
      <c r="D11" s="21"/>
      <c r="E11" s="23">
        <v>-8</v>
      </c>
      <c r="F11" s="21"/>
      <c r="G11" s="23">
        <v>14833</v>
      </c>
      <c r="H11" s="21"/>
      <c r="I11" s="23">
        <v>113352</v>
      </c>
      <c r="J11" s="21"/>
      <c r="K11" s="23">
        <v>88</v>
      </c>
      <c r="L11" s="21"/>
      <c r="M11" s="23">
        <v>113264</v>
      </c>
    </row>
    <row r="12" spans="1:13" ht="21.75" customHeight="1" x14ac:dyDescent="0.2">
      <c r="A12" s="7" t="s">
        <v>65</v>
      </c>
      <c r="C12" s="25">
        <v>21414273</v>
      </c>
      <c r="D12" s="21"/>
      <c r="E12" s="25">
        <v>151050</v>
      </c>
      <c r="F12" s="21"/>
      <c r="G12" s="25">
        <v>21263223</v>
      </c>
      <c r="H12" s="21"/>
      <c r="I12" s="25">
        <v>84175198</v>
      </c>
      <c r="J12" s="21"/>
      <c r="K12" s="25">
        <v>610761</v>
      </c>
      <c r="L12" s="21"/>
      <c r="M12" s="25">
        <v>83564437</v>
      </c>
    </row>
    <row r="13" spans="1:13" ht="21.75" customHeight="1" x14ac:dyDescent="0.2">
      <c r="A13" s="8" t="s">
        <v>53</v>
      </c>
      <c r="C13" s="27">
        <v>23637349</v>
      </c>
      <c r="D13" s="21"/>
      <c r="E13" s="27">
        <v>151844</v>
      </c>
      <c r="F13" s="21"/>
      <c r="G13" s="27">
        <v>23485505</v>
      </c>
      <c r="H13" s="21"/>
      <c r="I13" s="27">
        <v>118357391</v>
      </c>
      <c r="J13" s="21"/>
      <c r="K13" s="27">
        <v>645096</v>
      </c>
      <c r="L13" s="21"/>
      <c r="M13" s="27">
        <v>117712295</v>
      </c>
    </row>
    <row r="15" spans="1:13" x14ac:dyDescent="0.2">
      <c r="K15" s="18"/>
    </row>
    <row r="16" spans="1:13" x14ac:dyDescent="0.2">
      <c r="E16" s="1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9"/>
  <sheetViews>
    <sheetView rightToLeft="1" view="pageBreakPreview" zoomScale="60" zoomScaleNormal="100" workbookViewId="0">
      <selection activeCell="I32" sqref="I32:W49"/>
    </sheetView>
  </sheetViews>
  <sheetFormatPr defaultRowHeight="12.75" x14ac:dyDescent="0.2"/>
  <cols>
    <col min="1" max="1" width="40.28515625" customWidth="1"/>
    <col min="2" max="2" width="1.28515625" customWidth="1"/>
    <col min="3" max="3" width="9.85546875" bestFit="1" customWidth="1"/>
    <col min="4" max="4" width="1.28515625" customWidth="1"/>
    <col min="5" max="5" width="15.42578125" bestFit="1" customWidth="1"/>
    <col min="6" max="6" width="1.28515625" customWidth="1"/>
    <col min="7" max="7" width="14.85546875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ht="21.75" customHeight="1" x14ac:dyDescent="0.2">
      <c r="A2" s="42" t="s">
        <v>69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14.45" customHeight="1" x14ac:dyDescent="0.2"/>
    <row r="5" spans="1:18" ht="14.45" customHeight="1" x14ac:dyDescent="0.2">
      <c r="A5" s="43" t="s">
        <v>143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ht="14.45" customHeight="1" x14ac:dyDescent="0.2">
      <c r="A6" s="38" t="s">
        <v>72</v>
      </c>
      <c r="C6" s="38" t="s">
        <v>88</v>
      </c>
      <c r="D6" s="38"/>
      <c r="E6" s="38"/>
      <c r="F6" s="38"/>
      <c r="G6" s="38"/>
      <c r="H6" s="38"/>
      <c r="I6" s="38"/>
      <c r="K6" s="38" t="s">
        <v>89</v>
      </c>
      <c r="L6" s="38"/>
      <c r="M6" s="38"/>
      <c r="N6" s="38"/>
      <c r="O6" s="38"/>
      <c r="P6" s="38"/>
      <c r="Q6" s="38"/>
      <c r="R6" s="38"/>
    </row>
    <row r="7" spans="1:18" ht="40.5" customHeight="1" x14ac:dyDescent="0.2">
      <c r="A7" s="38"/>
      <c r="C7" s="9" t="s">
        <v>13</v>
      </c>
      <c r="D7" s="3"/>
      <c r="E7" s="9" t="s">
        <v>144</v>
      </c>
      <c r="F7" s="3"/>
      <c r="G7" s="9" t="s">
        <v>145</v>
      </c>
      <c r="H7" s="3"/>
      <c r="I7" s="9" t="s">
        <v>146</v>
      </c>
      <c r="K7" s="9" t="s">
        <v>13</v>
      </c>
      <c r="L7" s="3"/>
      <c r="M7" s="9" t="s">
        <v>144</v>
      </c>
      <c r="N7" s="3"/>
      <c r="O7" s="9" t="s">
        <v>145</v>
      </c>
      <c r="P7" s="3"/>
      <c r="Q7" s="50" t="s">
        <v>146</v>
      </c>
      <c r="R7" s="50"/>
    </row>
    <row r="8" spans="1:18" ht="21.75" customHeight="1" x14ac:dyDescent="0.2">
      <c r="A8" s="5" t="s">
        <v>30</v>
      </c>
      <c r="C8" s="10">
        <v>81007</v>
      </c>
      <c r="D8" s="11"/>
      <c r="E8" s="10">
        <v>2729558348</v>
      </c>
      <c r="F8" s="11"/>
      <c r="G8" s="10">
        <v>4227562954</v>
      </c>
      <c r="H8" s="11"/>
      <c r="I8" s="10">
        <v>-1498004606</v>
      </c>
      <c r="J8" s="11"/>
      <c r="K8" s="10">
        <v>81007</v>
      </c>
      <c r="L8" s="11"/>
      <c r="M8" s="10">
        <v>2729558348</v>
      </c>
      <c r="N8" s="11"/>
      <c r="O8" s="10">
        <v>4227562954</v>
      </c>
      <c r="P8" s="11"/>
      <c r="Q8" s="40">
        <v>-1498004606</v>
      </c>
      <c r="R8" s="40"/>
    </row>
    <row r="9" spans="1:18" ht="21.75" customHeight="1" x14ac:dyDescent="0.2">
      <c r="A9" s="6" t="s">
        <v>39</v>
      </c>
      <c r="C9" s="13">
        <v>1795135</v>
      </c>
      <c r="D9" s="11"/>
      <c r="E9" s="13">
        <v>33063626478</v>
      </c>
      <c r="F9" s="11"/>
      <c r="G9" s="13">
        <v>44968239458</v>
      </c>
      <c r="H9" s="11"/>
      <c r="I9" s="13">
        <f>11331282562-11904612980</f>
        <v>-573330418</v>
      </c>
      <c r="J9" s="11"/>
      <c r="K9" s="13">
        <v>1795135</v>
      </c>
      <c r="L9" s="11"/>
      <c r="M9" s="13">
        <v>33063626478</v>
      </c>
      <c r="N9" s="11"/>
      <c r="O9" s="13">
        <v>44968239458</v>
      </c>
      <c r="P9" s="11"/>
      <c r="Q9" s="35">
        <v>-11904612980</v>
      </c>
      <c r="R9" s="35"/>
    </row>
    <row r="10" spans="1:18" ht="21.75" customHeight="1" x14ac:dyDescent="0.2">
      <c r="A10" s="6" t="s">
        <v>50</v>
      </c>
      <c r="C10" s="13">
        <v>1</v>
      </c>
      <c r="D10" s="11"/>
      <c r="E10" s="13">
        <v>1</v>
      </c>
      <c r="F10" s="11"/>
      <c r="G10" s="13">
        <v>4777</v>
      </c>
      <c r="H10" s="11"/>
      <c r="I10" s="13">
        <v>-4776</v>
      </c>
      <c r="J10" s="11"/>
      <c r="K10" s="13">
        <v>1</v>
      </c>
      <c r="L10" s="11"/>
      <c r="M10" s="13">
        <v>1</v>
      </c>
      <c r="N10" s="11"/>
      <c r="O10" s="13">
        <v>4777</v>
      </c>
      <c r="P10" s="11"/>
      <c r="Q10" s="35">
        <v>-4776</v>
      </c>
      <c r="R10" s="35"/>
    </row>
    <row r="11" spans="1:18" ht="21.75" customHeight="1" x14ac:dyDescent="0.2">
      <c r="A11" s="6" t="s">
        <v>43</v>
      </c>
      <c r="C11" s="13">
        <v>3469398</v>
      </c>
      <c r="D11" s="11"/>
      <c r="E11" s="13">
        <v>6592428258</v>
      </c>
      <c r="F11" s="11"/>
      <c r="G11" s="13">
        <v>9184034798</v>
      </c>
      <c r="H11" s="11"/>
      <c r="I11" s="13">
        <v>-2591606540</v>
      </c>
      <c r="J11" s="11"/>
      <c r="K11" s="13">
        <v>4790261</v>
      </c>
      <c r="L11" s="11"/>
      <c r="M11" s="13">
        <v>9732329367</v>
      </c>
      <c r="N11" s="11"/>
      <c r="O11" s="13">
        <v>12680564084</v>
      </c>
      <c r="P11" s="11"/>
      <c r="Q11" s="35">
        <v>-2948234717</v>
      </c>
      <c r="R11" s="35"/>
    </row>
    <row r="12" spans="1:18" ht="21.75" customHeight="1" x14ac:dyDescent="0.2">
      <c r="A12" s="6" t="s">
        <v>52</v>
      </c>
      <c r="C12" s="13">
        <v>1562500</v>
      </c>
      <c r="D12" s="11"/>
      <c r="E12" s="13">
        <v>5230718901</v>
      </c>
      <c r="F12" s="11"/>
      <c r="G12" s="13">
        <v>3543839886</v>
      </c>
      <c r="H12" s="11"/>
      <c r="I12" s="13">
        <v>1686879015</v>
      </c>
      <c r="J12" s="11"/>
      <c r="K12" s="13">
        <v>1562500</v>
      </c>
      <c r="L12" s="11"/>
      <c r="M12" s="13">
        <v>5230718901</v>
      </c>
      <c r="N12" s="11"/>
      <c r="O12" s="13">
        <v>3543839886</v>
      </c>
      <c r="P12" s="11"/>
      <c r="Q12" s="35">
        <v>1686879015</v>
      </c>
      <c r="R12" s="35"/>
    </row>
    <row r="13" spans="1:18" ht="21.75" customHeight="1" x14ac:dyDescent="0.2">
      <c r="A13" s="6" t="s">
        <v>29</v>
      </c>
      <c r="C13" s="13">
        <v>625000</v>
      </c>
      <c r="D13" s="11"/>
      <c r="E13" s="13">
        <v>5165953663</v>
      </c>
      <c r="F13" s="11"/>
      <c r="G13" s="13">
        <v>5292301050</v>
      </c>
      <c r="H13" s="11"/>
      <c r="I13" s="13">
        <f>-126347387+42474488</f>
        <v>-83872899</v>
      </c>
      <c r="J13" s="11"/>
      <c r="K13" s="13">
        <v>625000</v>
      </c>
      <c r="L13" s="11"/>
      <c r="M13" s="13">
        <v>5165953663</v>
      </c>
      <c r="N13" s="11"/>
      <c r="O13" s="13">
        <v>5292301050</v>
      </c>
      <c r="P13" s="11"/>
      <c r="Q13" s="35">
        <v>-126347387</v>
      </c>
      <c r="R13" s="35"/>
    </row>
    <row r="14" spans="1:18" ht="21.75" customHeight="1" x14ac:dyDescent="0.2">
      <c r="A14" s="6" t="s">
        <v>94</v>
      </c>
      <c r="C14" s="13">
        <v>0</v>
      </c>
      <c r="D14" s="11"/>
      <c r="E14" s="13">
        <v>0</v>
      </c>
      <c r="F14" s="11"/>
      <c r="G14" s="13">
        <v>0</v>
      </c>
      <c r="H14" s="11"/>
      <c r="I14" s="13">
        <v>0</v>
      </c>
      <c r="J14" s="11"/>
      <c r="K14" s="13">
        <v>387000</v>
      </c>
      <c r="L14" s="11"/>
      <c r="M14" s="13">
        <v>10929959420</v>
      </c>
      <c r="N14" s="11"/>
      <c r="O14" s="13">
        <v>8160202737</v>
      </c>
      <c r="P14" s="11"/>
      <c r="Q14" s="35">
        <v>2769756683</v>
      </c>
      <c r="R14" s="35"/>
    </row>
    <row r="15" spans="1:18" ht="21.75" customHeight="1" x14ac:dyDescent="0.2">
      <c r="A15" s="6" t="s">
        <v>95</v>
      </c>
      <c r="C15" s="13">
        <v>0</v>
      </c>
      <c r="D15" s="11"/>
      <c r="E15" s="13">
        <v>0</v>
      </c>
      <c r="F15" s="11"/>
      <c r="G15" s="13">
        <v>0</v>
      </c>
      <c r="H15" s="11"/>
      <c r="I15" s="13">
        <v>0</v>
      </c>
      <c r="J15" s="11"/>
      <c r="K15" s="13">
        <v>1800000</v>
      </c>
      <c r="L15" s="11"/>
      <c r="M15" s="13">
        <v>8298636969</v>
      </c>
      <c r="N15" s="11"/>
      <c r="O15" s="13">
        <v>9608487300</v>
      </c>
      <c r="P15" s="11"/>
      <c r="Q15" s="35">
        <v>-1309850331</v>
      </c>
      <c r="R15" s="35"/>
    </row>
    <row r="16" spans="1:18" ht="21.75" customHeight="1" x14ac:dyDescent="0.2">
      <c r="A16" s="6" t="s">
        <v>96</v>
      </c>
      <c r="C16" s="13">
        <v>0</v>
      </c>
      <c r="D16" s="11"/>
      <c r="E16" s="13">
        <v>0</v>
      </c>
      <c r="F16" s="11"/>
      <c r="G16" s="13">
        <v>0</v>
      </c>
      <c r="H16" s="11"/>
      <c r="I16" s="13">
        <v>0</v>
      </c>
      <c r="J16" s="11"/>
      <c r="K16" s="13">
        <v>888236</v>
      </c>
      <c r="L16" s="11"/>
      <c r="M16" s="13">
        <v>12624643312</v>
      </c>
      <c r="N16" s="11"/>
      <c r="O16" s="13">
        <v>13155969837</v>
      </c>
      <c r="P16" s="11"/>
      <c r="Q16" s="35">
        <v>-531326525</v>
      </c>
      <c r="R16" s="35"/>
    </row>
    <row r="17" spans="1:18" ht="21.75" customHeight="1" x14ac:dyDescent="0.2">
      <c r="A17" s="6" t="s">
        <v>97</v>
      </c>
      <c r="C17" s="13">
        <v>0</v>
      </c>
      <c r="D17" s="11"/>
      <c r="E17" s="13">
        <v>0</v>
      </c>
      <c r="F17" s="11"/>
      <c r="G17" s="13">
        <v>0</v>
      </c>
      <c r="H17" s="11"/>
      <c r="I17" s="13">
        <v>0</v>
      </c>
      <c r="J17" s="11"/>
      <c r="K17" s="13">
        <v>2421990</v>
      </c>
      <c r="L17" s="11"/>
      <c r="M17" s="13">
        <v>42175381148</v>
      </c>
      <c r="N17" s="11"/>
      <c r="O17" s="13">
        <v>43135793274</v>
      </c>
      <c r="P17" s="11"/>
      <c r="Q17" s="35">
        <v>-960412126</v>
      </c>
      <c r="R17" s="35"/>
    </row>
    <row r="18" spans="1:18" ht="21.75" customHeight="1" x14ac:dyDescent="0.2">
      <c r="A18" s="6" t="s">
        <v>41</v>
      </c>
      <c r="C18" s="13">
        <v>0</v>
      </c>
      <c r="D18" s="11"/>
      <c r="E18" s="13">
        <v>0</v>
      </c>
      <c r="F18" s="11"/>
      <c r="G18" s="13">
        <v>0</v>
      </c>
      <c r="H18" s="11"/>
      <c r="I18" s="13">
        <v>0</v>
      </c>
      <c r="J18" s="11"/>
      <c r="K18" s="13">
        <v>3052955</v>
      </c>
      <c r="L18" s="11"/>
      <c r="M18" s="13">
        <v>13208414848</v>
      </c>
      <c r="N18" s="11"/>
      <c r="O18" s="13">
        <v>13638345857</v>
      </c>
      <c r="P18" s="11"/>
      <c r="Q18" s="35">
        <v>-429931009</v>
      </c>
      <c r="R18" s="35"/>
    </row>
    <row r="19" spans="1:18" ht="21.75" customHeight="1" x14ac:dyDescent="0.2">
      <c r="A19" s="6" t="s">
        <v>47</v>
      </c>
      <c r="C19" s="13">
        <v>0</v>
      </c>
      <c r="D19" s="11"/>
      <c r="E19" s="13">
        <v>0</v>
      </c>
      <c r="F19" s="11"/>
      <c r="G19" s="13">
        <v>0</v>
      </c>
      <c r="H19" s="11"/>
      <c r="I19" s="13">
        <v>0</v>
      </c>
      <c r="J19" s="11"/>
      <c r="K19" s="13">
        <v>461481</v>
      </c>
      <c r="L19" s="11"/>
      <c r="M19" s="13">
        <v>3746551798</v>
      </c>
      <c r="N19" s="11"/>
      <c r="O19" s="13">
        <v>4055219029</v>
      </c>
      <c r="P19" s="11"/>
      <c r="Q19" s="35">
        <v>-308667231</v>
      </c>
      <c r="R19" s="35"/>
    </row>
    <row r="20" spans="1:18" ht="21.75" customHeight="1" x14ac:dyDescent="0.2">
      <c r="A20" s="6" t="s">
        <v>98</v>
      </c>
      <c r="C20" s="13">
        <v>0</v>
      </c>
      <c r="D20" s="11"/>
      <c r="E20" s="13">
        <v>0</v>
      </c>
      <c r="F20" s="11"/>
      <c r="G20" s="13">
        <v>0</v>
      </c>
      <c r="H20" s="11"/>
      <c r="I20" s="13">
        <v>0</v>
      </c>
      <c r="J20" s="11"/>
      <c r="K20" s="13">
        <v>220000</v>
      </c>
      <c r="L20" s="11"/>
      <c r="M20" s="13">
        <v>5562368095</v>
      </c>
      <c r="N20" s="11"/>
      <c r="O20" s="13">
        <v>4481065116</v>
      </c>
      <c r="P20" s="11"/>
      <c r="Q20" s="35">
        <v>1081302979</v>
      </c>
      <c r="R20" s="35"/>
    </row>
    <row r="21" spans="1:18" ht="21.75" customHeight="1" x14ac:dyDescent="0.2">
      <c r="A21" s="6" t="s">
        <v>99</v>
      </c>
      <c r="C21" s="13">
        <v>0</v>
      </c>
      <c r="D21" s="11"/>
      <c r="E21" s="13">
        <v>0</v>
      </c>
      <c r="F21" s="11"/>
      <c r="G21" s="13">
        <v>0</v>
      </c>
      <c r="H21" s="11"/>
      <c r="I21" s="13">
        <v>0</v>
      </c>
      <c r="J21" s="11"/>
      <c r="K21" s="13">
        <v>17703065</v>
      </c>
      <c r="L21" s="11"/>
      <c r="M21" s="13">
        <v>34850194417</v>
      </c>
      <c r="N21" s="11"/>
      <c r="O21" s="13">
        <v>36218105642</v>
      </c>
      <c r="P21" s="11"/>
      <c r="Q21" s="35">
        <v>-1367911225</v>
      </c>
      <c r="R21" s="35"/>
    </row>
    <row r="22" spans="1:18" ht="21.75" customHeight="1" x14ac:dyDescent="0.2">
      <c r="A22" s="6" t="s">
        <v>44</v>
      </c>
      <c r="C22" s="13">
        <v>0</v>
      </c>
      <c r="D22" s="11"/>
      <c r="E22" s="13">
        <v>0</v>
      </c>
      <c r="F22" s="11"/>
      <c r="G22" s="13">
        <v>0</v>
      </c>
      <c r="H22" s="11"/>
      <c r="I22" s="13">
        <v>0</v>
      </c>
      <c r="J22" s="11"/>
      <c r="K22" s="13">
        <v>1</v>
      </c>
      <c r="L22" s="11"/>
      <c r="M22" s="13">
        <v>1</v>
      </c>
      <c r="N22" s="11"/>
      <c r="O22" s="13">
        <v>4690</v>
      </c>
      <c r="P22" s="11"/>
      <c r="Q22" s="35">
        <v>-4689</v>
      </c>
      <c r="R22" s="35"/>
    </row>
    <row r="23" spans="1:18" ht="21.75" customHeight="1" x14ac:dyDescent="0.2">
      <c r="A23" s="6" t="s">
        <v>100</v>
      </c>
      <c r="C23" s="13">
        <v>0</v>
      </c>
      <c r="D23" s="11"/>
      <c r="E23" s="13">
        <v>0</v>
      </c>
      <c r="F23" s="11"/>
      <c r="G23" s="13">
        <v>0</v>
      </c>
      <c r="H23" s="11"/>
      <c r="I23" s="13">
        <v>0</v>
      </c>
      <c r="J23" s="11"/>
      <c r="K23" s="13">
        <v>233072</v>
      </c>
      <c r="L23" s="11"/>
      <c r="M23" s="13">
        <v>25387661994</v>
      </c>
      <c r="N23" s="11"/>
      <c r="O23" s="13">
        <v>14950955149</v>
      </c>
      <c r="P23" s="11"/>
      <c r="Q23" s="35">
        <v>10436706845</v>
      </c>
      <c r="R23" s="35"/>
    </row>
    <row r="24" spans="1:18" ht="21.75" customHeight="1" x14ac:dyDescent="0.2">
      <c r="A24" s="6" t="s">
        <v>101</v>
      </c>
      <c r="C24" s="13">
        <v>0</v>
      </c>
      <c r="D24" s="11"/>
      <c r="E24" s="13">
        <v>0</v>
      </c>
      <c r="F24" s="11"/>
      <c r="G24" s="13">
        <v>0</v>
      </c>
      <c r="H24" s="11"/>
      <c r="I24" s="13">
        <v>0</v>
      </c>
      <c r="J24" s="11"/>
      <c r="K24" s="13">
        <v>1236522</v>
      </c>
      <c r="L24" s="11"/>
      <c r="M24" s="13">
        <v>2251640897</v>
      </c>
      <c r="N24" s="11"/>
      <c r="O24" s="13">
        <v>2769308055</v>
      </c>
      <c r="P24" s="11"/>
      <c r="Q24" s="35">
        <v>-517667158</v>
      </c>
      <c r="R24" s="35"/>
    </row>
    <row r="25" spans="1:18" ht="21.75" customHeight="1" x14ac:dyDescent="0.2">
      <c r="A25" s="6" t="s">
        <v>102</v>
      </c>
      <c r="C25" s="13">
        <v>0</v>
      </c>
      <c r="D25" s="11"/>
      <c r="E25" s="13">
        <v>0</v>
      </c>
      <c r="F25" s="11"/>
      <c r="G25" s="13">
        <v>0</v>
      </c>
      <c r="H25" s="11"/>
      <c r="I25" s="13">
        <v>0</v>
      </c>
      <c r="J25" s="11"/>
      <c r="K25" s="13">
        <v>1200000</v>
      </c>
      <c r="L25" s="11"/>
      <c r="M25" s="13">
        <v>15190078251</v>
      </c>
      <c r="N25" s="11"/>
      <c r="O25" s="13">
        <v>10561581216</v>
      </c>
      <c r="P25" s="11"/>
      <c r="Q25" s="35">
        <v>4628497035</v>
      </c>
      <c r="R25" s="35"/>
    </row>
    <row r="26" spans="1:18" ht="21.75" customHeight="1" x14ac:dyDescent="0.2">
      <c r="A26" s="6" t="s">
        <v>103</v>
      </c>
      <c r="C26" s="13">
        <v>0</v>
      </c>
      <c r="D26" s="11"/>
      <c r="E26" s="13">
        <v>0</v>
      </c>
      <c r="F26" s="11"/>
      <c r="G26" s="13">
        <v>0</v>
      </c>
      <c r="H26" s="11"/>
      <c r="I26" s="13">
        <v>0</v>
      </c>
      <c r="J26" s="11"/>
      <c r="K26" s="13">
        <v>6924087</v>
      </c>
      <c r="L26" s="11"/>
      <c r="M26" s="13">
        <v>87641860588</v>
      </c>
      <c r="N26" s="11"/>
      <c r="O26" s="13">
        <v>76537722147</v>
      </c>
      <c r="P26" s="11"/>
      <c r="Q26" s="35">
        <v>11104138441</v>
      </c>
      <c r="R26" s="35"/>
    </row>
    <row r="27" spans="1:18" ht="21.75" customHeight="1" x14ac:dyDescent="0.2">
      <c r="A27" s="6" t="s">
        <v>42</v>
      </c>
      <c r="C27" s="13">
        <v>0</v>
      </c>
      <c r="D27" s="11"/>
      <c r="E27" s="13">
        <v>0</v>
      </c>
      <c r="F27" s="11"/>
      <c r="G27" s="13">
        <v>0</v>
      </c>
      <c r="H27" s="11"/>
      <c r="I27" s="13">
        <v>0</v>
      </c>
      <c r="J27" s="11"/>
      <c r="K27" s="13">
        <v>1877391</v>
      </c>
      <c r="L27" s="11"/>
      <c r="M27" s="13">
        <v>11671973329</v>
      </c>
      <c r="N27" s="11"/>
      <c r="O27" s="13">
        <v>9965617594</v>
      </c>
      <c r="P27" s="11"/>
      <c r="Q27" s="35">
        <v>1706355735</v>
      </c>
      <c r="R27" s="35"/>
    </row>
    <row r="28" spans="1:18" ht="21.75" customHeight="1" x14ac:dyDescent="0.2">
      <c r="A28" s="6" t="s">
        <v>104</v>
      </c>
      <c r="C28" s="13">
        <v>0</v>
      </c>
      <c r="D28" s="11"/>
      <c r="E28" s="13">
        <v>0</v>
      </c>
      <c r="F28" s="11"/>
      <c r="G28" s="13">
        <v>0</v>
      </c>
      <c r="H28" s="11"/>
      <c r="I28" s="13">
        <v>0</v>
      </c>
      <c r="J28" s="11"/>
      <c r="K28" s="13">
        <v>1211824</v>
      </c>
      <c r="L28" s="11"/>
      <c r="M28" s="13">
        <v>36187517944</v>
      </c>
      <c r="N28" s="11"/>
      <c r="O28" s="13">
        <v>34061005209</v>
      </c>
      <c r="P28" s="11"/>
      <c r="Q28" s="35">
        <v>2126512735</v>
      </c>
      <c r="R28" s="35"/>
    </row>
    <row r="29" spans="1:18" ht="21.75" customHeight="1" x14ac:dyDescent="0.2">
      <c r="A29" s="7" t="s">
        <v>105</v>
      </c>
      <c r="C29" s="14">
        <v>0</v>
      </c>
      <c r="D29" s="11"/>
      <c r="E29" s="14">
        <v>0</v>
      </c>
      <c r="F29" s="11"/>
      <c r="G29" s="14">
        <v>0</v>
      </c>
      <c r="H29" s="11"/>
      <c r="I29" s="14">
        <v>0</v>
      </c>
      <c r="J29" s="11"/>
      <c r="K29" s="14">
        <v>4853647</v>
      </c>
      <c r="L29" s="11"/>
      <c r="M29" s="14">
        <v>35048254312</v>
      </c>
      <c r="N29" s="11"/>
      <c r="O29" s="14">
        <v>36571739926</v>
      </c>
      <c r="P29" s="11"/>
      <c r="Q29" s="48">
        <v>-1523485614</v>
      </c>
      <c r="R29" s="48"/>
    </row>
    <row r="30" spans="1:18" ht="21.75" customHeight="1" x14ac:dyDescent="0.2">
      <c r="A30" s="8" t="s">
        <v>53</v>
      </c>
      <c r="C30" s="15">
        <v>7533041</v>
      </c>
      <c r="D30" s="11"/>
      <c r="E30" s="15">
        <v>52782285649</v>
      </c>
      <c r="F30" s="11"/>
      <c r="G30" s="15">
        <v>67215982923</v>
      </c>
      <c r="H30" s="11"/>
      <c r="I30" s="15">
        <f>SUM(I8:I29)</f>
        <v>-3059940224</v>
      </c>
      <c r="J30" s="11"/>
      <c r="K30" s="15">
        <v>53325175</v>
      </c>
      <c r="L30" s="11"/>
      <c r="M30" s="15">
        <v>400697324081</v>
      </c>
      <c r="N30" s="11"/>
      <c r="O30" s="15">
        <v>388583634987</v>
      </c>
      <c r="P30" s="11"/>
      <c r="Q30" s="49">
        <f>SUM(Q8:R29)</f>
        <v>12113689094</v>
      </c>
      <c r="R30" s="49"/>
    </row>
    <row r="31" spans="1:18" x14ac:dyDescent="0.2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I32" s="18"/>
      <c r="Q32" s="18"/>
    </row>
    <row r="33" spans="9:17" x14ac:dyDescent="0.2">
      <c r="I33" s="18"/>
      <c r="Q33" s="18"/>
    </row>
    <row r="34" spans="9:17" x14ac:dyDescent="0.2">
      <c r="I34" s="18"/>
      <c r="Q34" s="18"/>
    </row>
    <row r="35" spans="9:17" x14ac:dyDescent="0.2">
      <c r="I35" s="18"/>
      <c r="Q35" s="18"/>
    </row>
    <row r="39" spans="9:17" x14ac:dyDescent="0.2">
      <c r="Q39" s="18"/>
    </row>
  </sheetData>
  <mergeCells count="3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9:R29"/>
    <mergeCell ref="Q30:R30"/>
    <mergeCell ref="Q23:R23"/>
    <mergeCell ref="Q24:R24"/>
    <mergeCell ref="Q25:R25"/>
    <mergeCell ref="Q26:R26"/>
    <mergeCell ref="Q27:R27"/>
  </mergeCells>
  <pageMargins left="0.39" right="0.39" top="0.39" bottom="0.39" header="0" footer="0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2024-07-27T09:53:36Z</dcterms:created>
  <dcterms:modified xsi:type="dcterms:W3CDTF">2024-07-29T06:55:33Z</dcterms:modified>
</cp:coreProperties>
</file>