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صندوق سرمایه گذاری سهام بزرگ کاردان\گزارش افشا پرتفو\1403\"/>
    </mc:Choice>
  </mc:AlternateContent>
  <xr:revisionPtr revIDLastSave="0" documentId="13_ncr:1_{9D08A0DF-1946-413E-BDE1-401C66C19265}" xr6:coauthVersionLast="47" xr6:coauthVersionMax="47" xr10:uidLastSave="{00000000-0000-0000-0000-000000000000}"/>
  <bookViews>
    <workbookView xWindow="-120" yWindow="-120" windowWidth="29040" windowHeight="15840" firstSheet="3" activeTab="9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درآمد سود سهام" sheetId="15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2">درآمد!$A$1:$K$13</definedName>
    <definedName name="_xlnm.Print_Area" localSheetId="4">'درآمد سپرده بانکی'!$A$1:$K$13</definedName>
    <definedName name="_xlnm.Print_Area" localSheetId="3">'درآمد سرمایه گذاری در سهام'!$A$1:$X$59</definedName>
    <definedName name="_xlnm.Print_Area" localSheetId="6">'درآمد سود سهام'!$A$1:$T$40</definedName>
    <definedName name="_xlnm.Print_Area" localSheetId="9">'درآمد ناشی از تغییر قیمت اوراق'!$A$1:$S$40</definedName>
    <definedName name="_xlnm.Print_Area" localSheetId="8">'درآمد ناشی از فروش'!$A$1:$S$35</definedName>
    <definedName name="_xlnm.Print_Area" localSheetId="5">'سایر درآمدها'!$A$1:$G$11</definedName>
    <definedName name="_xlnm.Print_Area" localSheetId="1">سپرده!$A$1:$M$17</definedName>
    <definedName name="_xlnm.Print_Area" localSheetId="7">'سود سپرده بانکی'!$A$1:$N$13</definedName>
    <definedName name="_xlnm.Print_Area" localSheetId="0">سهام!$A$1:$AC$45</definedName>
  </definedNames>
  <calcPr calcId="191029"/>
</workbook>
</file>

<file path=xl/calcChain.xml><?xml version="1.0" encoding="utf-8"?>
<calcChain xmlns="http://schemas.openxmlformats.org/spreadsheetml/2006/main">
  <c r="H59" i="9" l="1"/>
  <c r="F59" i="9"/>
  <c r="L59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9" i="9"/>
  <c r="W59" i="9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57" i="9"/>
  <c r="W58" i="9"/>
  <c r="W9" i="9"/>
  <c r="G9" i="18"/>
  <c r="G13" i="18" s="1"/>
  <c r="F11" i="8" s="1"/>
  <c r="G10" i="18"/>
  <c r="G11" i="18"/>
  <c r="G12" i="18"/>
  <c r="G8" i="18"/>
  <c r="M13" i="18"/>
  <c r="M9" i="18"/>
  <c r="M10" i="18"/>
  <c r="M11" i="18"/>
  <c r="M12" i="18"/>
  <c r="M8" i="18"/>
  <c r="K13" i="18"/>
  <c r="C13" i="18"/>
  <c r="I13" i="18"/>
  <c r="J13" i="13"/>
  <c r="J9" i="13"/>
  <c r="J10" i="13"/>
  <c r="J11" i="13"/>
  <c r="J12" i="13"/>
  <c r="J8" i="13"/>
  <c r="F13" i="13"/>
  <c r="F9" i="13"/>
  <c r="F10" i="13"/>
  <c r="F11" i="13"/>
  <c r="F12" i="13"/>
  <c r="F8" i="13"/>
  <c r="J9" i="8"/>
  <c r="J10" i="8"/>
  <c r="J12" i="8"/>
  <c r="J8" i="8"/>
  <c r="F12" i="8"/>
  <c r="U59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9" i="9"/>
  <c r="S59" i="9"/>
  <c r="P59" i="9"/>
  <c r="N59" i="9"/>
  <c r="J59" i="9"/>
  <c r="F8" i="8" s="1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9" i="9"/>
  <c r="D59" i="9"/>
  <c r="H13" i="9"/>
  <c r="H11" i="9"/>
  <c r="P56" i="9"/>
  <c r="N11" i="9"/>
  <c r="L17" i="7"/>
  <c r="L10" i="7"/>
  <c r="L11" i="7"/>
  <c r="L12" i="7"/>
  <c r="L13" i="7"/>
  <c r="L14" i="7"/>
  <c r="L15" i="7"/>
  <c r="L16" i="7"/>
  <c r="L9" i="7"/>
  <c r="J17" i="7"/>
  <c r="H13" i="13"/>
  <c r="D13" i="13"/>
  <c r="S40" i="15"/>
  <c r="S35" i="15"/>
  <c r="O40" i="15"/>
  <c r="O35" i="15"/>
  <c r="I35" i="19"/>
  <c r="I12" i="19"/>
  <c r="I10" i="19"/>
  <c r="I8" i="19"/>
  <c r="Q40" i="21"/>
  <c r="Q32" i="21"/>
  <c r="AB45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9" i="2"/>
  <c r="X45" i="2"/>
  <c r="X40" i="2"/>
  <c r="Z45" i="2"/>
  <c r="Z40" i="2"/>
  <c r="H45" i="2"/>
  <c r="H36" i="2"/>
  <c r="J45" i="2"/>
  <c r="J38" i="2"/>
  <c r="J11" i="8" l="1"/>
  <c r="J13" i="8" s="1"/>
  <c r="F13" i="8"/>
  <c r="H11" i="8"/>
  <c r="H12" i="8" l="1"/>
  <c r="H13" i="8"/>
  <c r="H8" i="8"/>
  <c r="H10" i="8"/>
  <c r="H9" i="8"/>
</calcChain>
</file>

<file path=xl/sharedStrings.xml><?xml version="1.0" encoding="utf-8"?>
<sst xmlns="http://schemas.openxmlformats.org/spreadsheetml/2006/main" count="401" uniqueCount="159">
  <si>
    <t>صندوق سرمایه‌گذاری سهام بزرگ کاردان</t>
  </si>
  <si>
    <t>صورت وضعیت پرتفوی</t>
  </si>
  <si>
    <t>برای ماه منتهی به 1403/06/31</t>
  </si>
  <si>
    <t>-1</t>
  </si>
  <si>
    <t>سرمایه گذاری ها</t>
  </si>
  <si>
    <t>-1-1</t>
  </si>
  <si>
    <t>سرمایه گذاری در سهام و حق تقدم سهام</t>
  </si>
  <si>
    <t>1403/05/31</t>
  </si>
  <si>
    <t>تغییرات طی دوره</t>
  </si>
  <si>
    <t>1403/06/31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</si>
  <si>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</si>
  <si>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</si>
  <si>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</si>
  <si>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</si>
  <si>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</si>
  <si>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</si>
  <si>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</si>
  <si>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</si>
  <si>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</si>
  <si>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بانک‌اقتصادنوین‌</t>
  </si>
  <si>
    <t>بیمه اتکایی ایران معین</t>
  </si>
  <si>
    <t>بیمه کوثر</t>
  </si>
  <si>
    <t>بین المللی توسعه ص. معادن غدیر</t>
  </si>
  <si>
    <t>پارس فولاد سبزوار</t>
  </si>
  <si>
    <t>پالایش نفت اصفهان</t>
  </si>
  <si>
    <t>پتروشیمی پردیس</t>
  </si>
  <si>
    <t>پتروشیمی تندگویان</t>
  </si>
  <si>
    <t>پویا زرکان آق دره</t>
  </si>
  <si>
    <t>تایدواترخاورمیانه</t>
  </si>
  <si>
    <t>داروسازی دانا</t>
  </si>
  <si>
    <t>داروسازی‌ فارابی‌</t>
  </si>
  <si>
    <t>س. نفت و گاز و پتروشیمی تأمین</t>
  </si>
  <si>
    <t>سرمایه گذاری سبحان</t>
  </si>
  <si>
    <t>سرمایه گذاری صدرتامین</t>
  </si>
  <si>
    <t>سرمایه‌گذاری صنایع پتروشیمی‌</t>
  </si>
  <si>
    <t>سرمایه‌گذاری‌صندوق‌بازنشستگی‌</t>
  </si>
  <si>
    <t>سیمان‌ صوفیان‌</t>
  </si>
  <si>
    <t>سیمان‌مازندران‌</t>
  </si>
  <si>
    <t>شرکت صنایع غذایی مینو شرق</t>
  </si>
  <si>
    <t>صنایع شیمیایی کیمیاگران امروز</t>
  </si>
  <si>
    <t>صنایع مس افق کرمان</t>
  </si>
  <si>
    <t>صنعتی زر ماکارون</t>
  </si>
  <si>
    <t>فولاد مبارکه اصفهان</t>
  </si>
  <si>
    <t>قند لرستان‌</t>
  </si>
  <si>
    <t>گروه‌بهمن‌</t>
  </si>
  <si>
    <t>گواهي سپرده کالايي شمش طلا</t>
  </si>
  <si>
    <t>ملی شیمی کشاورز</t>
  </si>
  <si>
    <t>ملی‌ صنایع‌ مس‌ ایران‌</t>
  </si>
  <si>
    <t>نفت‌ بهران‌</t>
  </si>
  <si>
    <t>کاشی‌ الوند</t>
  </si>
  <si>
    <t>کربن‌ ایران‌</t>
  </si>
  <si>
    <t>سرمایه گذاری گروه توسعه ملی</t>
  </si>
  <si>
    <t>گروه انتخاب الکترونیک آرمان</t>
  </si>
  <si>
    <t>پخش البرز</t>
  </si>
  <si>
    <t>ح . صنایع مس افق کرمان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</si>
  <si>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</si>
  <si>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</si>
  <si>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</si>
  <si>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</si>
  <si>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</si>
  <si>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</si>
  <si>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</si>
  <si>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</si>
  <si>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 279927370</t>
  </si>
  <si>
    <t>سپرده کوتاه مدت بانک خاورمیانه مهستان 1005-10-810-707070133</t>
  </si>
  <si>
    <t>سپرده کوتاه مدت بانک سامان ملاصدرا 829-828-11115555-1</t>
  </si>
  <si>
    <t>سپرده کوتاه مدت بانک پاسارگاد گلفام 343-8100-12030762-1</t>
  </si>
  <si>
    <t>سپرده کوتاه مدت بانک اقتصاد نوین ظفر 120-850-5324702-1</t>
  </si>
  <si>
    <t>سپرده کوتاه مدت بانک خاورمیانه مهستان 1005-10-810-707071033</t>
  </si>
  <si>
    <t>حساب جاری بانک تجارت مطهری- مهرداد 279914422</t>
  </si>
  <si>
    <t>حساب جاری بانک خاورمیانه مهستان 1005-11-040-707071266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</si>
  <si>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</si>
  <si>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</si>
  <si>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</si>
  <si>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</si>
  <si>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</si>
  <si>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</si>
  <si>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</si>
  <si>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</si>
  <si>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</si>
  <si>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</si>
  <si>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</si>
  <si>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</si>
  <si>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</si>
  <si>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</si>
  <si>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</si>
  <si>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</si>
  <si>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</si>
  <si>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</si>
  <si>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</si>
  <si>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</si>
  <si>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</si>
  <si>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</si>
  <si>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</si>
  <si>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</si>
  <si>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</si>
  <si>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پارس فنر</t>
  </si>
  <si>
    <t>پخش هجرت</t>
  </si>
  <si>
    <t>تولیدی و صنعتی گوهرفام</t>
  </si>
  <si>
    <t>قاسم ایران</t>
  </si>
  <si>
    <t>فرآوری زغال سنگ پروده طبس</t>
  </si>
  <si>
    <t>تولیدات پتروشیمی قائد بصیر</t>
  </si>
  <si>
    <t>آنتی بیوتیک سازی ایران</t>
  </si>
  <si>
    <t>بانک سامان</t>
  </si>
  <si>
    <t>نشاسته و گلوکز آردینه</t>
  </si>
  <si>
    <t>پرتو بار فرابر خلیج فارس</t>
  </si>
  <si>
    <t>نخریسی و نساجی خسروی خراسان</t>
  </si>
  <si>
    <t>شرکت آهن و فولاد ارفع</t>
  </si>
  <si>
    <t>ایران خودرو دیزل</t>
  </si>
  <si>
    <t>تامین سرمایه نوین</t>
  </si>
  <si>
    <t>گواهی سپرده کالایی شمش طلا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</si>
  <si>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</si>
  <si>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</si>
  <si>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</si>
  <si>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</si>
  <si>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</si>
  <si>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</si>
  <si>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</si>
  <si>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</si>
  <si>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</si>
  <si>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</si>
  <si>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</si>
  <si>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</si>
  <si>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</si>
  <si>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</si>
  <si>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</si>
  <si>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1403/04/17</t>
  </si>
  <si>
    <t>1403/04/16</t>
  </si>
  <si>
    <t>1403/04/13</t>
  </si>
  <si>
    <t>1403/04/30</t>
  </si>
  <si>
    <t>1403/05/27</t>
  </si>
  <si>
    <t>1403/04/31</t>
  </si>
  <si>
    <t>1403/03/07</t>
  </si>
  <si>
    <t>1402/12/17</t>
  </si>
  <si>
    <t>1403/04/28</t>
  </si>
  <si>
    <t>1403/02/22</t>
  </si>
  <si>
    <t>1403/03/26</t>
  </si>
  <si>
    <t>1402/10/06</t>
  </si>
  <si>
    <t>1403/06/18</t>
  </si>
  <si>
    <t>1403/03/02</t>
  </si>
  <si>
    <t>1403/03/12</t>
  </si>
  <si>
    <t>1403/05/30</t>
  </si>
  <si>
    <t>1402/11/24</t>
  </si>
  <si>
    <t>1403/02/13</t>
  </si>
  <si>
    <t>1403/05/11</t>
  </si>
  <si>
    <t>1402/11/18</t>
  </si>
  <si>
    <t>1403/04/10</t>
  </si>
  <si>
    <t>1402/10/30</t>
  </si>
  <si>
    <t>1403/04/23</t>
  </si>
  <si>
    <t>1403/03/01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</si>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</sst>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4" fontId="4" fillId="0" borderId="9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1"/>
  <sheetViews>
    <sheetView rightToLeft="1" topLeftCell="A46" workbookViewId="0">
      <selection activeCell="AB9" sqref="AB9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21.7109375" customWidth="1"/>
    <col min="9" max="9" width="1.28515625" customWidth="1"/>
    <col min="10" max="10" width="17.85546875" bestFit="1" customWidth="1"/>
    <col min="11" max="11" width="1.28515625" customWidth="1"/>
    <col min="12" max="12" width="14.28515625" customWidth="1"/>
    <col min="13" max="13" width="1.28515625" customWidth="1"/>
    <col min="14" max="14" width="17.42578125" customWidth="1"/>
    <col min="15" max="15" width="1.28515625" customWidth="1"/>
    <col min="16" max="16" width="14.28515625" customWidth="1"/>
    <col min="17" max="17" width="1.28515625" customWidth="1"/>
    <col min="18" max="18" width="17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5703125" bestFit="1" customWidth="1"/>
    <col min="25" max="25" width="1.28515625" customWidth="1"/>
    <col min="26" max="26" width="17.7109375" bestFit="1" customWidth="1"/>
    <col min="27" max="27" width="1.28515625" customWidth="1"/>
    <col min="28" max="28" width="18.28515625" bestFit="1" customWidth="1"/>
    <col min="29" max="29" width="0.28515625" customWidth="1"/>
    <col min="31" max="31" width="16.42578125" bestFit="1" customWidth="1"/>
  </cols>
  <sheetData>
    <row r="1" spans="1:28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</row>
    <row r="2" spans="1:28" ht="21.75" customHeight="1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</row>
    <row r="3" spans="1:28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</row>
    <row r="4" spans="1:28" ht="20.25" customHeight="1" x14ac:dyDescent="0.2">
      <c r="A4" s="1" t="s">
        <v>3</v>
      </c>
      <c r="B4" s="26" t="s">
        <v>4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</row>
    <row r="5" spans="1:28" ht="19.5" customHeight="1" x14ac:dyDescent="0.2">
      <c r="A5" s="26" t="s">
        <v>5</v>
      </c>
      <c r="B5" s="26"/>
      <c r="C5" s="26" t="s">
        <v>6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</row>
    <row r="6" spans="1:28" ht="14.45" customHeight="1" x14ac:dyDescent="0.2">
      <c r="F6" s="27" t="s">
        <v>7</v>
      </c>
      <c r="G6" s="27"/>
      <c r="H6" s="27"/>
      <c r="I6" s="27"/>
      <c r="J6" s="27"/>
      <c r="L6" s="27" t="s">
        <v>8</v>
      </c>
      <c r="M6" s="27"/>
      <c r="N6" s="27"/>
      <c r="O6" s="27"/>
      <c r="P6" s="27"/>
      <c r="Q6" s="27"/>
      <c r="R6" s="27"/>
      <c r="T6" s="27" t="s">
        <v>9</v>
      </c>
      <c r="U6" s="27"/>
      <c r="V6" s="27"/>
      <c r="W6" s="27"/>
      <c r="X6" s="27"/>
      <c r="Y6" s="27"/>
      <c r="Z6" s="27"/>
      <c r="AA6" s="27"/>
      <c r="AB6" s="27"/>
    </row>
    <row r="7" spans="1:28" ht="14.45" customHeight="1" x14ac:dyDescent="0.2">
      <c r="F7" s="3"/>
      <c r="G7" s="3"/>
      <c r="H7" s="3"/>
      <c r="I7" s="3"/>
      <c r="J7" s="3"/>
      <c r="L7" s="28" t="s">
        <v>10</v>
      </c>
      <c r="M7" s="28"/>
      <c r="N7" s="28"/>
      <c r="O7" s="3"/>
      <c r="P7" s="28" t="s">
        <v>11</v>
      </c>
      <c r="Q7" s="28"/>
      <c r="R7" s="28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7" t="s">
        <v>12</v>
      </c>
      <c r="B8" s="27"/>
      <c r="C8" s="27"/>
      <c r="E8" s="27" t="s">
        <v>13</v>
      </c>
      <c r="F8" s="27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9" t="s">
        <v>19</v>
      </c>
      <c r="B9" s="29"/>
      <c r="C9" s="29"/>
      <c r="E9" s="30">
        <v>36502254</v>
      </c>
      <c r="F9" s="30"/>
      <c r="G9" s="11"/>
      <c r="H9" s="10">
        <v>78082852278</v>
      </c>
      <c r="I9" s="11"/>
      <c r="J9" s="10">
        <v>101852179107.481</v>
      </c>
      <c r="K9" s="11"/>
      <c r="L9" s="10">
        <v>0</v>
      </c>
      <c r="M9" s="11"/>
      <c r="N9" s="10">
        <v>0</v>
      </c>
      <c r="O9" s="11"/>
      <c r="P9" s="10">
        <v>0</v>
      </c>
      <c r="Q9" s="11"/>
      <c r="R9" s="10">
        <v>0</v>
      </c>
      <c r="S9" s="11"/>
      <c r="T9" s="10">
        <v>36502254</v>
      </c>
      <c r="U9" s="11"/>
      <c r="V9" s="10">
        <v>3473</v>
      </c>
      <c r="W9" s="11"/>
      <c r="X9" s="10">
        <v>78082852278</v>
      </c>
      <c r="Y9" s="11"/>
      <c r="Z9" s="10">
        <v>126018032789.55499</v>
      </c>
      <c r="AA9" s="11"/>
      <c r="AB9" s="12">
        <f>Z9/2246758622224*100</f>
        <v>5.6088816815049531</v>
      </c>
    </row>
    <row r="10" spans="1:28" ht="21.75" customHeight="1" x14ac:dyDescent="0.2">
      <c r="A10" s="31" t="s">
        <v>20</v>
      </c>
      <c r="B10" s="31"/>
      <c r="C10" s="31"/>
      <c r="E10" s="32">
        <v>1562500</v>
      </c>
      <c r="F10" s="32"/>
      <c r="G10" s="11"/>
      <c r="H10" s="13">
        <v>3543839889</v>
      </c>
      <c r="I10" s="11"/>
      <c r="J10" s="13">
        <v>3791368828.125</v>
      </c>
      <c r="K10" s="11"/>
      <c r="L10" s="13">
        <v>0</v>
      </c>
      <c r="M10" s="11"/>
      <c r="N10" s="13">
        <v>0</v>
      </c>
      <c r="O10" s="11"/>
      <c r="P10" s="13">
        <v>0</v>
      </c>
      <c r="Q10" s="11"/>
      <c r="R10" s="13">
        <v>0</v>
      </c>
      <c r="S10" s="11"/>
      <c r="T10" s="13">
        <v>1562500</v>
      </c>
      <c r="U10" s="11"/>
      <c r="V10" s="13">
        <v>2563</v>
      </c>
      <c r="W10" s="11"/>
      <c r="X10" s="13">
        <v>3543839889</v>
      </c>
      <c r="Y10" s="11"/>
      <c r="Z10" s="13">
        <v>3980859609.375</v>
      </c>
      <c r="AA10" s="11"/>
      <c r="AB10" s="14">
        <f t="shared" ref="AB10:AB44" si="0">Z10/2246758622224*100</f>
        <v>0.17718234482324871</v>
      </c>
    </row>
    <row r="11" spans="1:28" ht="21.75" customHeight="1" x14ac:dyDescent="0.2">
      <c r="A11" s="31" t="s">
        <v>21</v>
      </c>
      <c r="B11" s="31"/>
      <c r="C11" s="31"/>
      <c r="E11" s="32">
        <v>21124532</v>
      </c>
      <c r="F11" s="32"/>
      <c r="G11" s="11"/>
      <c r="H11" s="13">
        <v>48162558064</v>
      </c>
      <c r="I11" s="11"/>
      <c r="J11" s="13">
        <v>37020956743.999802</v>
      </c>
      <c r="K11" s="11"/>
      <c r="L11" s="13">
        <v>0</v>
      </c>
      <c r="M11" s="11"/>
      <c r="N11" s="13">
        <v>0</v>
      </c>
      <c r="O11" s="11"/>
      <c r="P11" s="13">
        <v>0</v>
      </c>
      <c r="Q11" s="11"/>
      <c r="R11" s="13">
        <v>0</v>
      </c>
      <c r="S11" s="11"/>
      <c r="T11" s="13">
        <v>21124532</v>
      </c>
      <c r="U11" s="11"/>
      <c r="V11" s="13">
        <v>1861</v>
      </c>
      <c r="W11" s="11"/>
      <c r="X11" s="13">
        <v>48162558064</v>
      </c>
      <c r="Y11" s="11"/>
      <c r="Z11" s="13">
        <v>39078843165.390602</v>
      </c>
      <c r="AA11" s="11"/>
      <c r="AB11" s="14">
        <f t="shared" si="0"/>
        <v>1.7393431932936174</v>
      </c>
    </row>
    <row r="12" spans="1:28" ht="21.75" customHeight="1" x14ac:dyDescent="0.2">
      <c r="A12" s="31" t="s">
        <v>22</v>
      </c>
      <c r="B12" s="31"/>
      <c r="C12" s="31"/>
      <c r="E12" s="32">
        <v>14075329</v>
      </c>
      <c r="F12" s="32"/>
      <c r="G12" s="11"/>
      <c r="H12" s="13">
        <v>71895634954</v>
      </c>
      <c r="I12" s="11"/>
      <c r="J12" s="13">
        <v>77233525974.324005</v>
      </c>
      <c r="K12" s="11"/>
      <c r="L12" s="13">
        <v>0</v>
      </c>
      <c r="M12" s="11"/>
      <c r="N12" s="13">
        <v>0</v>
      </c>
      <c r="O12" s="11"/>
      <c r="P12" s="13">
        <v>0</v>
      </c>
      <c r="Q12" s="11"/>
      <c r="R12" s="13">
        <v>0</v>
      </c>
      <c r="S12" s="11"/>
      <c r="T12" s="13">
        <v>14075329</v>
      </c>
      <c r="U12" s="11"/>
      <c r="V12" s="13">
        <v>5280</v>
      </c>
      <c r="W12" s="11"/>
      <c r="X12" s="13">
        <v>71895634954</v>
      </c>
      <c r="Y12" s="11"/>
      <c r="Z12" s="13">
        <v>73875546584.136002</v>
      </c>
      <c r="AA12" s="11"/>
      <c r="AB12" s="14">
        <f t="shared" si="0"/>
        <v>3.2880944954829538</v>
      </c>
    </row>
    <row r="13" spans="1:28" ht="21.75" customHeight="1" x14ac:dyDescent="0.2">
      <c r="A13" s="31" t="s">
        <v>23</v>
      </c>
      <c r="B13" s="31"/>
      <c r="C13" s="31"/>
      <c r="E13" s="32">
        <v>1601232</v>
      </c>
      <c r="F13" s="32"/>
      <c r="G13" s="11"/>
      <c r="H13" s="13">
        <v>53391358284</v>
      </c>
      <c r="I13" s="11"/>
      <c r="J13" s="13">
        <v>64113864091.487999</v>
      </c>
      <c r="K13" s="11"/>
      <c r="L13" s="13">
        <v>0</v>
      </c>
      <c r="M13" s="11"/>
      <c r="N13" s="13">
        <v>0</v>
      </c>
      <c r="O13" s="11"/>
      <c r="P13" s="13">
        <v>-444410</v>
      </c>
      <c r="Q13" s="11"/>
      <c r="R13" s="13">
        <v>18249874665</v>
      </c>
      <c r="S13" s="11"/>
      <c r="T13" s="13">
        <v>1156822</v>
      </c>
      <c r="U13" s="11"/>
      <c r="V13" s="13">
        <v>40150</v>
      </c>
      <c r="W13" s="11"/>
      <c r="X13" s="13">
        <v>38572984974</v>
      </c>
      <c r="Y13" s="11"/>
      <c r="Z13" s="13">
        <v>46170047200.364998</v>
      </c>
      <c r="AA13" s="11"/>
      <c r="AB13" s="14">
        <f t="shared" si="0"/>
        <v>2.054962502142871</v>
      </c>
    </row>
    <row r="14" spans="1:28" ht="21.75" customHeight="1" x14ac:dyDescent="0.2">
      <c r="A14" s="31" t="s">
        <v>24</v>
      </c>
      <c r="B14" s="31"/>
      <c r="C14" s="31"/>
      <c r="E14" s="32">
        <v>21204181</v>
      </c>
      <c r="F14" s="32"/>
      <c r="G14" s="11"/>
      <c r="H14" s="13">
        <v>110620948072</v>
      </c>
      <c r="I14" s="11"/>
      <c r="J14" s="13">
        <v>84586078701.799698</v>
      </c>
      <c r="K14" s="11"/>
      <c r="L14" s="13">
        <v>0</v>
      </c>
      <c r="M14" s="11"/>
      <c r="N14" s="13">
        <v>0</v>
      </c>
      <c r="O14" s="11"/>
      <c r="P14" s="13">
        <v>0</v>
      </c>
      <c r="Q14" s="11"/>
      <c r="R14" s="13">
        <v>0</v>
      </c>
      <c r="S14" s="11"/>
      <c r="T14" s="13">
        <v>21204181</v>
      </c>
      <c r="U14" s="11"/>
      <c r="V14" s="13">
        <v>4050</v>
      </c>
      <c r="W14" s="11"/>
      <c r="X14" s="13">
        <v>110620948072</v>
      </c>
      <c r="Y14" s="11"/>
      <c r="Z14" s="13">
        <v>85365965298.352493</v>
      </c>
      <c r="AA14" s="11"/>
      <c r="AB14" s="14">
        <f t="shared" si="0"/>
        <v>3.7995165325704301</v>
      </c>
    </row>
    <row r="15" spans="1:28" ht="21.75" customHeight="1" x14ac:dyDescent="0.2">
      <c r="A15" s="31" t="s">
        <v>25</v>
      </c>
      <c r="B15" s="31"/>
      <c r="C15" s="31"/>
      <c r="E15" s="32">
        <v>700982</v>
      </c>
      <c r="F15" s="32"/>
      <c r="G15" s="11"/>
      <c r="H15" s="13">
        <v>100118563930</v>
      </c>
      <c r="I15" s="11"/>
      <c r="J15" s="13">
        <v>135139555807.974</v>
      </c>
      <c r="K15" s="11"/>
      <c r="L15" s="13">
        <v>0</v>
      </c>
      <c r="M15" s="11"/>
      <c r="N15" s="13">
        <v>0</v>
      </c>
      <c r="O15" s="11"/>
      <c r="P15" s="13">
        <v>0</v>
      </c>
      <c r="Q15" s="11"/>
      <c r="R15" s="13">
        <v>0</v>
      </c>
      <c r="S15" s="11"/>
      <c r="T15" s="13">
        <v>700982</v>
      </c>
      <c r="U15" s="11"/>
      <c r="V15" s="13">
        <v>194630</v>
      </c>
      <c r="W15" s="11"/>
      <c r="X15" s="13">
        <v>100118563930</v>
      </c>
      <c r="Y15" s="11"/>
      <c r="Z15" s="13">
        <v>135620355506.373</v>
      </c>
      <c r="AA15" s="11"/>
      <c r="AB15" s="14">
        <f t="shared" si="0"/>
        <v>6.0362672769950878</v>
      </c>
    </row>
    <row r="16" spans="1:28" ht="21.75" customHeight="1" x14ac:dyDescent="0.2">
      <c r="A16" s="31" t="s">
        <v>26</v>
      </c>
      <c r="B16" s="31"/>
      <c r="C16" s="31"/>
      <c r="E16" s="32">
        <v>4192144</v>
      </c>
      <c r="F16" s="32"/>
      <c r="G16" s="11"/>
      <c r="H16" s="13">
        <v>52292039055</v>
      </c>
      <c r="I16" s="11"/>
      <c r="J16" s="13">
        <v>44630719959.671997</v>
      </c>
      <c r="K16" s="11"/>
      <c r="L16" s="13">
        <v>0</v>
      </c>
      <c r="M16" s="11"/>
      <c r="N16" s="13">
        <v>0</v>
      </c>
      <c r="O16" s="11"/>
      <c r="P16" s="13">
        <v>0</v>
      </c>
      <c r="Q16" s="11"/>
      <c r="R16" s="13">
        <v>0</v>
      </c>
      <c r="S16" s="11"/>
      <c r="T16" s="13">
        <v>4192144</v>
      </c>
      <c r="U16" s="11"/>
      <c r="V16" s="13">
        <v>11140</v>
      </c>
      <c r="W16" s="11"/>
      <c r="X16" s="13">
        <v>52292039055</v>
      </c>
      <c r="Y16" s="11"/>
      <c r="Z16" s="13">
        <v>46422616279.248001</v>
      </c>
      <c r="AA16" s="11"/>
      <c r="AB16" s="14">
        <f t="shared" si="0"/>
        <v>2.0662039891626462</v>
      </c>
    </row>
    <row r="17" spans="1:28" ht="21.75" customHeight="1" x14ac:dyDescent="0.2">
      <c r="A17" s="31" t="s">
        <v>27</v>
      </c>
      <c r="B17" s="31"/>
      <c r="C17" s="31"/>
      <c r="E17" s="32">
        <v>1000000</v>
      </c>
      <c r="F17" s="32"/>
      <c r="G17" s="11"/>
      <c r="H17" s="13">
        <v>40875741547</v>
      </c>
      <c r="I17" s="11"/>
      <c r="J17" s="13">
        <v>53927212500</v>
      </c>
      <c r="K17" s="11"/>
      <c r="L17" s="13">
        <v>800000</v>
      </c>
      <c r="M17" s="11"/>
      <c r="N17" s="13">
        <v>0</v>
      </c>
      <c r="O17" s="11"/>
      <c r="P17" s="13">
        <v>0</v>
      </c>
      <c r="Q17" s="11"/>
      <c r="R17" s="13">
        <v>0</v>
      </c>
      <c r="S17" s="11"/>
      <c r="T17" s="13">
        <v>1800000</v>
      </c>
      <c r="U17" s="11"/>
      <c r="V17" s="13">
        <v>31889</v>
      </c>
      <c r="W17" s="11"/>
      <c r="X17" s="13">
        <v>40875741547</v>
      </c>
      <c r="Y17" s="11"/>
      <c r="Z17" s="13">
        <v>57058668810</v>
      </c>
      <c r="AA17" s="11"/>
      <c r="AB17" s="14">
        <f t="shared" si="0"/>
        <v>2.5395994142672662</v>
      </c>
    </row>
    <row r="18" spans="1:28" ht="21.75" customHeight="1" x14ac:dyDescent="0.2">
      <c r="A18" s="31" t="s">
        <v>28</v>
      </c>
      <c r="B18" s="31"/>
      <c r="C18" s="31"/>
      <c r="E18" s="32">
        <v>13790888</v>
      </c>
      <c r="F18" s="32"/>
      <c r="G18" s="11"/>
      <c r="H18" s="13">
        <v>55551073038</v>
      </c>
      <c r="I18" s="11"/>
      <c r="J18" s="13">
        <v>96921443769.947998</v>
      </c>
      <c r="K18" s="11"/>
      <c r="L18" s="13">
        <v>0</v>
      </c>
      <c r="M18" s="11"/>
      <c r="N18" s="13">
        <v>0</v>
      </c>
      <c r="O18" s="11"/>
      <c r="P18" s="13">
        <v>0</v>
      </c>
      <c r="Q18" s="11"/>
      <c r="R18" s="13">
        <v>0</v>
      </c>
      <c r="S18" s="11"/>
      <c r="T18" s="13">
        <v>13790888</v>
      </c>
      <c r="U18" s="11"/>
      <c r="V18" s="13">
        <v>7500</v>
      </c>
      <c r="W18" s="11"/>
      <c r="X18" s="13">
        <v>55551073038</v>
      </c>
      <c r="Y18" s="11"/>
      <c r="Z18" s="13">
        <v>102816241623</v>
      </c>
      <c r="AA18" s="11"/>
      <c r="AB18" s="14">
        <f t="shared" si="0"/>
        <v>4.5762032737288552</v>
      </c>
    </row>
    <row r="19" spans="1:28" ht="21.75" customHeight="1" x14ac:dyDescent="0.2">
      <c r="A19" s="31" t="s">
        <v>29</v>
      </c>
      <c r="B19" s="31"/>
      <c r="C19" s="31"/>
      <c r="E19" s="32">
        <v>653542</v>
      </c>
      <c r="F19" s="32"/>
      <c r="G19" s="11"/>
      <c r="H19" s="13">
        <v>31782706316</v>
      </c>
      <c r="I19" s="11"/>
      <c r="J19" s="13">
        <v>21081253644.494999</v>
      </c>
      <c r="K19" s="11"/>
      <c r="L19" s="13">
        <v>0</v>
      </c>
      <c r="M19" s="11"/>
      <c r="N19" s="13">
        <v>0</v>
      </c>
      <c r="O19" s="11"/>
      <c r="P19" s="13">
        <v>-653542</v>
      </c>
      <c r="Q19" s="11"/>
      <c r="R19" s="13">
        <v>20667511325</v>
      </c>
      <c r="S19" s="11"/>
      <c r="T19" s="13">
        <v>0</v>
      </c>
      <c r="U19" s="11"/>
      <c r="V19" s="13">
        <v>0</v>
      </c>
      <c r="W19" s="11"/>
      <c r="X19" s="13">
        <v>0</v>
      </c>
      <c r="Y19" s="11"/>
      <c r="Z19" s="13">
        <v>0</v>
      </c>
      <c r="AA19" s="11"/>
      <c r="AB19" s="14">
        <f t="shared" si="0"/>
        <v>0</v>
      </c>
    </row>
    <row r="20" spans="1:28" ht="21.75" customHeight="1" x14ac:dyDescent="0.2">
      <c r="A20" s="31" t="s">
        <v>30</v>
      </c>
      <c r="B20" s="31"/>
      <c r="C20" s="31"/>
      <c r="E20" s="32">
        <v>1405861</v>
      </c>
      <c r="F20" s="32"/>
      <c r="G20" s="11"/>
      <c r="H20" s="13">
        <v>36644249933</v>
      </c>
      <c r="I20" s="11"/>
      <c r="J20" s="13">
        <v>34336479841.6185</v>
      </c>
      <c r="K20" s="11"/>
      <c r="L20" s="13">
        <v>332790</v>
      </c>
      <c r="M20" s="11"/>
      <c r="N20" s="13">
        <v>8421224292</v>
      </c>
      <c r="O20" s="11"/>
      <c r="P20" s="13">
        <v>0</v>
      </c>
      <c r="Q20" s="11"/>
      <c r="R20" s="13">
        <v>0</v>
      </c>
      <c r="S20" s="11"/>
      <c r="T20" s="13">
        <v>1738651</v>
      </c>
      <c r="U20" s="11"/>
      <c r="V20" s="13">
        <v>26520</v>
      </c>
      <c r="W20" s="11"/>
      <c r="X20" s="13">
        <v>45065474225</v>
      </c>
      <c r="Y20" s="11"/>
      <c r="Z20" s="13">
        <v>45834675824.106003</v>
      </c>
      <c r="AA20" s="11"/>
      <c r="AB20" s="14">
        <f t="shared" si="0"/>
        <v>2.0400356037684015</v>
      </c>
    </row>
    <row r="21" spans="1:28" ht="21.75" customHeight="1" x14ac:dyDescent="0.2">
      <c r="A21" s="31" t="s">
        <v>31</v>
      </c>
      <c r="B21" s="31"/>
      <c r="C21" s="31"/>
      <c r="E21" s="32">
        <v>3622000</v>
      </c>
      <c r="F21" s="32"/>
      <c r="G21" s="11"/>
      <c r="H21" s="13">
        <v>60013100519</v>
      </c>
      <c r="I21" s="11"/>
      <c r="J21" s="13">
        <v>53070619734</v>
      </c>
      <c r="K21" s="11"/>
      <c r="L21" s="13">
        <v>0</v>
      </c>
      <c r="M21" s="11"/>
      <c r="N21" s="13">
        <v>0</v>
      </c>
      <c r="O21" s="11"/>
      <c r="P21" s="13">
        <v>0</v>
      </c>
      <c r="Q21" s="11"/>
      <c r="R21" s="13">
        <v>0</v>
      </c>
      <c r="S21" s="11"/>
      <c r="T21" s="13">
        <v>3622000</v>
      </c>
      <c r="U21" s="11"/>
      <c r="V21" s="13">
        <v>13680</v>
      </c>
      <c r="W21" s="11"/>
      <c r="X21" s="13">
        <v>60013100519</v>
      </c>
      <c r="Y21" s="11"/>
      <c r="Z21" s="13">
        <v>49254143688</v>
      </c>
      <c r="AA21" s="11"/>
      <c r="AB21" s="14">
        <f t="shared" si="0"/>
        <v>2.1922312081412989</v>
      </c>
    </row>
    <row r="22" spans="1:28" ht="21.75" customHeight="1" x14ac:dyDescent="0.2">
      <c r="A22" s="31" t="s">
        <v>32</v>
      </c>
      <c r="B22" s="31"/>
      <c r="C22" s="31"/>
      <c r="E22" s="32">
        <v>38750986</v>
      </c>
      <c r="F22" s="32"/>
      <c r="G22" s="11"/>
      <c r="H22" s="13">
        <v>82749270186</v>
      </c>
      <c r="I22" s="11"/>
      <c r="J22" s="13">
        <v>78196447795.598999</v>
      </c>
      <c r="K22" s="11"/>
      <c r="L22" s="13">
        <v>0</v>
      </c>
      <c r="M22" s="11"/>
      <c r="N22" s="13">
        <v>0</v>
      </c>
      <c r="O22" s="11"/>
      <c r="P22" s="13">
        <v>0</v>
      </c>
      <c r="Q22" s="11"/>
      <c r="R22" s="13">
        <v>0</v>
      </c>
      <c r="S22" s="11"/>
      <c r="T22" s="13">
        <v>38750986</v>
      </c>
      <c r="U22" s="11"/>
      <c r="V22" s="13">
        <v>2170</v>
      </c>
      <c r="W22" s="11"/>
      <c r="X22" s="13">
        <v>82749270186</v>
      </c>
      <c r="Y22" s="11"/>
      <c r="Z22" s="13">
        <v>83589306264.261002</v>
      </c>
      <c r="AA22" s="11"/>
      <c r="AB22" s="14">
        <f t="shared" si="0"/>
        <v>3.7204399901898859</v>
      </c>
    </row>
    <row r="23" spans="1:28" ht="21.75" customHeight="1" x14ac:dyDescent="0.2">
      <c r="A23" s="31" t="s">
        <v>33</v>
      </c>
      <c r="B23" s="31"/>
      <c r="C23" s="31"/>
      <c r="E23" s="32">
        <v>11509789</v>
      </c>
      <c r="F23" s="32"/>
      <c r="G23" s="11"/>
      <c r="H23" s="13">
        <v>67522698443</v>
      </c>
      <c r="I23" s="11"/>
      <c r="J23" s="13">
        <v>93246641906.917496</v>
      </c>
      <c r="K23" s="11"/>
      <c r="L23" s="13">
        <v>0</v>
      </c>
      <c r="M23" s="11"/>
      <c r="N23" s="13">
        <v>0</v>
      </c>
      <c r="O23" s="11"/>
      <c r="P23" s="13">
        <v>0</v>
      </c>
      <c r="Q23" s="11"/>
      <c r="R23" s="13">
        <v>0</v>
      </c>
      <c r="S23" s="11"/>
      <c r="T23" s="13">
        <v>11509789</v>
      </c>
      <c r="U23" s="11"/>
      <c r="V23" s="13">
        <v>8730</v>
      </c>
      <c r="W23" s="11"/>
      <c r="X23" s="13">
        <v>67522698443</v>
      </c>
      <c r="Y23" s="11"/>
      <c r="Z23" s="13">
        <v>99882599245.078506</v>
      </c>
      <c r="AA23" s="11"/>
      <c r="AB23" s="14">
        <f t="shared" si="0"/>
        <v>4.4456310641063732</v>
      </c>
    </row>
    <row r="24" spans="1:28" ht="21.75" customHeight="1" x14ac:dyDescent="0.2">
      <c r="A24" s="31" t="s">
        <v>34</v>
      </c>
      <c r="B24" s="31"/>
      <c r="C24" s="31"/>
      <c r="E24" s="32">
        <v>2000000</v>
      </c>
      <c r="F24" s="32"/>
      <c r="G24" s="11"/>
      <c r="H24" s="13">
        <v>49005434880</v>
      </c>
      <c r="I24" s="11"/>
      <c r="J24" s="13">
        <v>56004777000</v>
      </c>
      <c r="K24" s="11"/>
      <c r="L24" s="13">
        <v>0</v>
      </c>
      <c r="M24" s="11"/>
      <c r="N24" s="13">
        <v>0</v>
      </c>
      <c r="O24" s="11"/>
      <c r="P24" s="13">
        <v>0</v>
      </c>
      <c r="Q24" s="11"/>
      <c r="R24" s="13">
        <v>0</v>
      </c>
      <c r="S24" s="11"/>
      <c r="T24" s="13">
        <v>2000000</v>
      </c>
      <c r="U24" s="11"/>
      <c r="V24" s="13">
        <v>31320</v>
      </c>
      <c r="W24" s="11"/>
      <c r="X24" s="13">
        <v>49005434880</v>
      </c>
      <c r="Y24" s="11"/>
      <c r="Z24" s="13">
        <v>62267292000</v>
      </c>
      <c r="AA24" s="11"/>
      <c r="AB24" s="14">
        <f t="shared" si="0"/>
        <v>2.7714277530339886</v>
      </c>
    </row>
    <row r="25" spans="1:28" ht="21.75" customHeight="1" x14ac:dyDescent="0.2">
      <c r="A25" s="31" t="s">
        <v>35</v>
      </c>
      <c r="B25" s="31"/>
      <c r="C25" s="31"/>
      <c r="E25" s="32">
        <v>5570365</v>
      </c>
      <c r="F25" s="32"/>
      <c r="G25" s="11"/>
      <c r="H25" s="13">
        <v>109045314397</v>
      </c>
      <c r="I25" s="11"/>
      <c r="J25" s="13">
        <v>94963345779.487503</v>
      </c>
      <c r="K25" s="11"/>
      <c r="L25" s="13">
        <v>0</v>
      </c>
      <c r="M25" s="11"/>
      <c r="N25" s="13">
        <v>0</v>
      </c>
      <c r="O25" s="11"/>
      <c r="P25" s="13">
        <v>0</v>
      </c>
      <c r="Q25" s="11"/>
      <c r="R25" s="13">
        <v>0</v>
      </c>
      <c r="S25" s="11"/>
      <c r="T25" s="13">
        <v>5570365</v>
      </c>
      <c r="U25" s="11"/>
      <c r="V25" s="13">
        <v>17170</v>
      </c>
      <c r="W25" s="11"/>
      <c r="X25" s="13">
        <v>109045314397</v>
      </c>
      <c r="Y25" s="11"/>
      <c r="Z25" s="13">
        <v>95074090206.052505</v>
      </c>
      <c r="AA25" s="11"/>
      <c r="AB25" s="14">
        <f t="shared" si="0"/>
        <v>4.2316112316480829</v>
      </c>
    </row>
    <row r="26" spans="1:28" ht="21.75" customHeight="1" x14ac:dyDescent="0.2">
      <c r="A26" s="31" t="s">
        <v>36</v>
      </c>
      <c r="B26" s="31"/>
      <c r="C26" s="31"/>
      <c r="E26" s="32">
        <v>1694254</v>
      </c>
      <c r="F26" s="32"/>
      <c r="G26" s="11"/>
      <c r="H26" s="13">
        <v>37746115823</v>
      </c>
      <c r="I26" s="11"/>
      <c r="J26" s="13">
        <v>73665735273.738007</v>
      </c>
      <c r="K26" s="11"/>
      <c r="L26" s="13">
        <v>0</v>
      </c>
      <c r="M26" s="11"/>
      <c r="N26" s="13">
        <v>0</v>
      </c>
      <c r="O26" s="11"/>
      <c r="P26" s="13">
        <v>0</v>
      </c>
      <c r="Q26" s="11"/>
      <c r="R26" s="13">
        <v>0</v>
      </c>
      <c r="S26" s="11"/>
      <c r="T26" s="13">
        <v>1694254</v>
      </c>
      <c r="U26" s="11"/>
      <c r="V26" s="13">
        <v>45510</v>
      </c>
      <c r="W26" s="11"/>
      <c r="X26" s="13">
        <v>37746115823</v>
      </c>
      <c r="Y26" s="11"/>
      <c r="Z26" s="13">
        <v>76646721817.737</v>
      </c>
      <c r="AA26" s="11"/>
      <c r="AB26" s="14">
        <f t="shared" si="0"/>
        <v>3.4114355258094737</v>
      </c>
    </row>
    <row r="27" spans="1:28" ht="21.75" customHeight="1" x14ac:dyDescent="0.2">
      <c r="A27" s="31" t="s">
        <v>37</v>
      </c>
      <c r="B27" s="31"/>
      <c r="C27" s="31"/>
      <c r="E27" s="32">
        <v>2224603</v>
      </c>
      <c r="F27" s="32"/>
      <c r="G27" s="11"/>
      <c r="H27" s="13">
        <v>35311027462</v>
      </c>
      <c r="I27" s="11"/>
      <c r="J27" s="13">
        <v>56036029951.880997</v>
      </c>
      <c r="K27" s="11"/>
      <c r="L27" s="13">
        <v>0</v>
      </c>
      <c r="M27" s="11"/>
      <c r="N27" s="13">
        <v>0</v>
      </c>
      <c r="O27" s="11"/>
      <c r="P27" s="13">
        <v>0</v>
      </c>
      <c r="Q27" s="11"/>
      <c r="R27" s="13">
        <v>0</v>
      </c>
      <c r="S27" s="11"/>
      <c r="T27" s="13">
        <v>2224603</v>
      </c>
      <c r="U27" s="11"/>
      <c r="V27" s="13">
        <v>26730</v>
      </c>
      <c r="W27" s="11"/>
      <c r="X27" s="13">
        <v>35311027462</v>
      </c>
      <c r="Y27" s="11"/>
      <c r="Z27" s="13">
        <v>59109829542.769501</v>
      </c>
      <c r="AA27" s="11"/>
      <c r="AB27" s="14">
        <f t="shared" si="0"/>
        <v>2.6308936330801047</v>
      </c>
    </row>
    <row r="28" spans="1:28" ht="21.75" customHeight="1" x14ac:dyDescent="0.2">
      <c r="A28" s="31" t="s">
        <v>38</v>
      </c>
      <c r="B28" s="31"/>
      <c r="C28" s="31"/>
      <c r="E28" s="32">
        <v>8554343</v>
      </c>
      <c r="F28" s="32"/>
      <c r="G28" s="11"/>
      <c r="H28" s="13">
        <v>51364889994</v>
      </c>
      <c r="I28" s="11"/>
      <c r="J28" s="13">
        <v>32092000143.632099</v>
      </c>
      <c r="K28" s="11"/>
      <c r="L28" s="13">
        <v>0</v>
      </c>
      <c r="M28" s="11"/>
      <c r="N28" s="13">
        <v>0</v>
      </c>
      <c r="O28" s="11"/>
      <c r="P28" s="13">
        <v>0</v>
      </c>
      <c r="Q28" s="11"/>
      <c r="R28" s="13">
        <v>0</v>
      </c>
      <c r="S28" s="11"/>
      <c r="T28" s="13">
        <v>8554343</v>
      </c>
      <c r="U28" s="11"/>
      <c r="V28" s="13">
        <v>4477</v>
      </c>
      <c r="W28" s="11"/>
      <c r="X28" s="13">
        <v>51364889994</v>
      </c>
      <c r="Y28" s="11"/>
      <c r="Z28" s="13">
        <v>38069921739.014503</v>
      </c>
      <c r="AA28" s="11"/>
      <c r="AB28" s="14">
        <f t="shared" si="0"/>
        <v>1.6944375493852657</v>
      </c>
    </row>
    <row r="29" spans="1:28" ht="21.75" customHeight="1" x14ac:dyDescent="0.2">
      <c r="A29" s="31" t="s">
        <v>39</v>
      </c>
      <c r="B29" s="31"/>
      <c r="C29" s="31"/>
      <c r="E29" s="32">
        <v>14604036</v>
      </c>
      <c r="F29" s="32"/>
      <c r="G29" s="11"/>
      <c r="H29" s="13">
        <v>60510520657</v>
      </c>
      <c r="I29" s="11"/>
      <c r="J29" s="13">
        <v>56094236633.131203</v>
      </c>
      <c r="K29" s="11"/>
      <c r="L29" s="13">
        <v>0</v>
      </c>
      <c r="M29" s="11"/>
      <c r="N29" s="13">
        <v>0</v>
      </c>
      <c r="O29" s="11"/>
      <c r="P29" s="13">
        <v>0</v>
      </c>
      <c r="Q29" s="11"/>
      <c r="R29" s="13">
        <v>0</v>
      </c>
      <c r="S29" s="11"/>
      <c r="T29" s="13">
        <v>14604036</v>
      </c>
      <c r="U29" s="11"/>
      <c r="V29" s="13">
        <v>3584</v>
      </c>
      <c r="W29" s="11"/>
      <c r="X29" s="13">
        <v>60510520657</v>
      </c>
      <c r="Y29" s="11"/>
      <c r="Z29" s="13">
        <v>52029436877.107201</v>
      </c>
      <c r="AA29" s="11"/>
      <c r="AB29" s="14">
        <f t="shared" si="0"/>
        <v>2.3157555227541442</v>
      </c>
    </row>
    <row r="30" spans="1:28" ht="21.75" customHeight="1" x14ac:dyDescent="0.2">
      <c r="A30" s="31" t="s">
        <v>40</v>
      </c>
      <c r="B30" s="31"/>
      <c r="C30" s="31"/>
      <c r="E30" s="32">
        <v>7400000</v>
      </c>
      <c r="F30" s="32"/>
      <c r="G30" s="11"/>
      <c r="H30" s="13">
        <v>36445830617</v>
      </c>
      <c r="I30" s="11"/>
      <c r="J30" s="13">
        <v>38479079070</v>
      </c>
      <c r="K30" s="11"/>
      <c r="L30" s="13">
        <v>1417021</v>
      </c>
      <c r="M30" s="11"/>
      <c r="N30" s="13">
        <v>0</v>
      </c>
      <c r="O30" s="11"/>
      <c r="P30" s="13">
        <v>0</v>
      </c>
      <c r="Q30" s="11"/>
      <c r="R30" s="13">
        <v>0</v>
      </c>
      <c r="S30" s="11"/>
      <c r="T30" s="13">
        <v>8817021</v>
      </c>
      <c r="U30" s="11"/>
      <c r="V30" s="13">
        <v>3966</v>
      </c>
      <c r="W30" s="11"/>
      <c r="X30" s="13">
        <v>30921967587</v>
      </c>
      <c r="Y30" s="11"/>
      <c r="Z30" s="13">
        <v>34760243869.548302</v>
      </c>
      <c r="AA30" s="11"/>
      <c r="AB30" s="14">
        <f t="shared" si="0"/>
        <v>1.5471285400093475</v>
      </c>
    </row>
    <row r="31" spans="1:28" ht="21.75" customHeight="1" x14ac:dyDescent="0.2">
      <c r="A31" s="31" t="s">
        <v>41</v>
      </c>
      <c r="B31" s="31"/>
      <c r="C31" s="31"/>
      <c r="E31" s="32">
        <v>8616752</v>
      </c>
      <c r="F31" s="32"/>
      <c r="G31" s="11"/>
      <c r="H31" s="13">
        <v>25000603749</v>
      </c>
      <c r="I31" s="11"/>
      <c r="J31" s="13">
        <v>14175873248.868</v>
      </c>
      <c r="K31" s="11"/>
      <c r="L31" s="13">
        <v>0</v>
      </c>
      <c r="M31" s="11"/>
      <c r="N31" s="13">
        <v>0</v>
      </c>
      <c r="O31" s="11"/>
      <c r="P31" s="13">
        <v>-8616752</v>
      </c>
      <c r="Q31" s="11"/>
      <c r="R31" s="13">
        <v>14239308810</v>
      </c>
      <c r="S31" s="11"/>
      <c r="T31" s="13">
        <v>0</v>
      </c>
      <c r="U31" s="11"/>
      <c r="V31" s="13">
        <v>0</v>
      </c>
      <c r="W31" s="11"/>
      <c r="X31" s="13">
        <v>0</v>
      </c>
      <c r="Y31" s="11"/>
      <c r="Z31" s="13">
        <v>0</v>
      </c>
      <c r="AA31" s="11"/>
      <c r="AB31" s="14">
        <f t="shared" si="0"/>
        <v>0</v>
      </c>
    </row>
    <row r="32" spans="1:28" ht="21.75" customHeight="1" x14ac:dyDescent="0.2">
      <c r="A32" s="31" t="s">
        <v>42</v>
      </c>
      <c r="B32" s="31"/>
      <c r="C32" s="31"/>
      <c r="E32" s="32">
        <v>43238497</v>
      </c>
      <c r="F32" s="32"/>
      <c r="G32" s="11"/>
      <c r="H32" s="13">
        <v>130639634362</v>
      </c>
      <c r="I32" s="11"/>
      <c r="J32" s="13">
        <v>186796416639.62601</v>
      </c>
      <c r="K32" s="11"/>
      <c r="L32" s="13">
        <v>0</v>
      </c>
      <c r="M32" s="11"/>
      <c r="N32" s="13">
        <v>0</v>
      </c>
      <c r="O32" s="11"/>
      <c r="P32" s="13">
        <v>0</v>
      </c>
      <c r="Q32" s="11"/>
      <c r="R32" s="13">
        <v>0</v>
      </c>
      <c r="S32" s="11"/>
      <c r="T32" s="13">
        <v>43238497</v>
      </c>
      <c r="U32" s="11"/>
      <c r="V32" s="13">
        <v>4177</v>
      </c>
      <c r="W32" s="11"/>
      <c r="X32" s="13">
        <v>130639634362</v>
      </c>
      <c r="Y32" s="11"/>
      <c r="Z32" s="13">
        <v>179532589117.284</v>
      </c>
      <c r="AA32" s="11"/>
      <c r="AB32" s="14">
        <f t="shared" si="0"/>
        <v>7.9907377384211387</v>
      </c>
    </row>
    <row r="33" spans="1:28" ht="21.75" customHeight="1" x14ac:dyDescent="0.2">
      <c r="A33" s="31" t="s">
        <v>43</v>
      </c>
      <c r="B33" s="31"/>
      <c r="C33" s="31"/>
      <c r="E33" s="32">
        <v>5353304</v>
      </c>
      <c r="F33" s="32"/>
      <c r="G33" s="11"/>
      <c r="H33" s="13">
        <v>42996964933</v>
      </c>
      <c r="I33" s="11"/>
      <c r="J33" s="13">
        <v>38367667775.052002</v>
      </c>
      <c r="K33" s="11"/>
      <c r="L33" s="13">
        <v>0</v>
      </c>
      <c r="M33" s="11"/>
      <c r="N33" s="13">
        <v>0</v>
      </c>
      <c r="O33" s="11"/>
      <c r="P33" s="13">
        <v>0</v>
      </c>
      <c r="Q33" s="11"/>
      <c r="R33" s="13">
        <v>0</v>
      </c>
      <c r="S33" s="11"/>
      <c r="T33" s="13">
        <v>5353304</v>
      </c>
      <c r="U33" s="11"/>
      <c r="V33" s="13">
        <v>8080</v>
      </c>
      <c r="W33" s="11"/>
      <c r="X33" s="13">
        <v>42996964933</v>
      </c>
      <c r="Y33" s="11"/>
      <c r="Z33" s="13">
        <v>42997330876.896004</v>
      </c>
      <c r="AA33" s="11"/>
      <c r="AB33" s="14">
        <f t="shared" si="0"/>
        <v>1.913749454506787</v>
      </c>
    </row>
    <row r="34" spans="1:28" ht="21.75" customHeight="1" x14ac:dyDescent="0.2">
      <c r="A34" s="31" t="s">
        <v>44</v>
      </c>
      <c r="B34" s="31"/>
      <c r="C34" s="31"/>
      <c r="E34" s="32">
        <v>19848641</v>
      </c>
      <c r="F34" s="32"/>
      <c r="G34" s="11"/>
      <c r="H34" s="13">
        <v>51795311782</v>
      </c>
      <c r="I34" s="11"/>
      <c r="J34" s="13">
        <v>26872997640.2001</v>
      </c>
      <c r="K34" s="11"/>
      <c r="L34" s="13">
        <v>0</v>
      </c>
      <c r="M34" s="11"/>
      <c r="N34" s="13">
        <v>0</v>
      </c>
      <c r="O34" s="11"/>
      <c r="P34" s="13">
        <v>0</v>
      </c>
      <c r="Q34" s="11"/>
      <c r="R34" s="13">
        <v>0</v>
      </c>
      <c r="S34" s="11"/>
      <c r="T34" s="13">
        <v>19848641</v>
      </c>
      <c r="U34" s="11"/>
      <c r="V34" s="13">
        <v>1598</v>
      </c>
      <c r="W34" s="11"/>
      <c r="X34" s="13">
        <v>51795311782</v>
      </c>
      <c r="Y34" s="11"/>
      <c r="Z34" s="13">
        <v>31529405454.5079</v>
      </c>
      <c r="AA34" s="11"/>
      <c r="AB34" s="14">
        <f t="shared" si="0"/>
        <v>1.4033285615389282</v>
      </c>
    </row>
    <row r="35" spans="1:28" ht="21.75" customHeight="1" x14ac:dyDescent="0.2">
      <c r="A35" s="31" t="s">
        <v>45</v>
      </c>
      <c r="B35" s="31"/>
      <c r="C35" s="31"/>
      <c r="E35" s="32">
        <v>8627</v>
      </c>
      <c r="F35" s="32"/>
      <c r="G35" s="11"/>
      <c r="H35" s="13">
        <v>39995634698</v>
      </c>
      <c r="I35" s="11"/>
      <c r="J35" s="13">
        <v>40696243860.431999</v>
      </c>
      <c r="K35" s="11"/>
      <c r="L35" s="13">
        <v>9085</v>
      </c>
      <c r="M35" s="11"/>
      <c r="N35" s="13">
        <v>44002929107</v>
      </c>
      <c r="O35" s="11"/>
      <c r="P35" s="13">
        <v>0</v>
      </c>
      <c r="Q35" s="11"/>
      <c r="R35" s="13">
        <v>0</v>
      </c>
      <c r="S35" s="11"/>
      <c r="T35" s="13">
        <v>17712</v>
      </c>
      <c r="U35" s="11"/>
      <c r="V35" s="13">
        <v>4969531</v>
      </c>
      <c r="W35" s="11"/>
      <c r="X35" s="13">
        <v>83998563805</v>
      </c>
      <c r="Y35" s="11"/>
      <c r="Z35" s="13">
        <v>87809084272.627197</v>
      </c>
      <c r="AA35" s="11"/>
      <c r="AB35" s="14">
        <f t="shared" si="0"/>
        <v>3.9082562498728759</v>
      </c>
    </row>
    <row r="36" spans="1:28" ht="21.75" customHeight="1" x14ac:dyDescent="0.2">
      <c r="A36" s="31" t="s">
        <v>46</v>
      </c>
      <c r="B36" s="31"/>
      <c r="C36" s="31"/>
      <c r="E36" s="32">
        <v>1495407</v>
      </c>
      <c r="F36" s="32"/>
      <c r="G36" s="11"/>
      <c r="H36" s="13">
        <f>11180833264+18</f>
        <v>11180833282</v>
      </c>
      <c r="I36" s="11"/>
      <c r="J36" s="13">
        <v>6659561791.0080004</v>
      </c>
      <c r="K36" s="11"/>
      <c r="L36" s="13">
        <v>0</v>
      </c>
      <c r="M36" s="11"/>
      <c r="N36" s="13">
        <v>0</v>
      </c>
      <c r="O36" s="11"/>
      <c r="P36" s="13">
        <v>-1495407</v>
      </c>
      <c r="Q36" s="11"/>
      <c r="R36" s="13">
        <v>6536098914</v>
      </c>
      <c r="S36" s="11"/>
      <c r="T36" s="13">
        <v>0</v>
      </c>
      <c r="U36" s="11"/>
      <c r="V36" s="13">
        <v>0</v>
      </c>
      <c r="W36" s="11"/>
      <c r="X36" s="13">
        <v>0</v>
      </c>
      <c r="Y36" s="11"/>
      <c r="Z36" s="13">
        <v>0</v>
      </c>
      <c r="AA36" s="11"/>
      <c r="AB36" s="14">
        <f t="shared" si="0"/>
        <v>0</v>
      </c>
    </row>
    <row r="37" spans="1:28" ht="21.75" customHeight="1" x14ac:dyDescent="0.2">
      <c r="A37" s="31" t="s">
        <v>47</v>
      </c>
      <c r="B37" s="31"/>
      <c r="C37" s="31"/>
      <c r="E37" s="32">
        <v>18404889</v>
      </c>
      <c r="F37" s="32"/>
      <c r="G37" s="11"/>
      <c r="H37" s="13">
        <v>100882261636</v>
      </c>
      <c r="I37" s="11"/>
      <c r="J37" s="13">
        <v>117456339025.089</v>
      </c>
      <c r="K37" s="11"/>
      <c r="L37" s="13">
        <v>0</v>
      </c>
      <c r="M37" s="11"/>
      <c r="N37" s="13">
        <v>0</v>
      </c>
      <c r="O37" s="11"/>
      <c r="P37" s="13">
        <v>0</v>
      </c>
      <c r="Q37" s="11"/>
      <c r="R37" s="13">
        <v>0</v>
      </c>
      <c r="S37" s="11"/>
      <c r="T37" s="13">
        <v>18404889</v>
      </c>
      <c r="U37" s="11"/>
      <c r="V37" s="13">
        <v>6200</v>
      </c>
      <c r="W37" s="11"/>
      <c r="X37" s="13">
        <v>100882261636</v>
      </c>
      <c r="Y37" s="11"/>
      <c r="Z37" s="13">
        <v>113431355444.78999</v>
      </c>
      <c r="AA37" s="11"/>
      <c r="AB37" s="14">
        <f t="shared" si="0"/>
        <v>5.0486667469649076</v>
      </c>
    </row>
    <row r="38" spans="1:28" ht="21.75" customHeight="1" x14ac:dyDescent="0.2">
      <c r="A38" s="31" t="s">
        <v>48</v>
      </c>
      <c r="B38" s="31"/>
      <c r="C38" s="31"/>
      <c r="E38" s="32">
        <v>3545504</v>
      </c>
      <c r="F38" s="32"/>
      <c r="G38" s="11"/>
      <c r="H38" s="13">
        <v>45667805170</v>
      </c>
      <c r="I38" s="11"/>
      <c r="J38" s="13">
        <f>38979955258.272-1</f>
        <v>38979955257.272003</v>
      </c>
      <c r="K38" s="11"/>
      <c r="L38" s="13">
        <v>0</v>
      </c>
      <c r="M38" s="11"/>
      <c r="N38" s="13">
        <v>0</v>
      </c>
      <c r="O38" s="11"/>
      <c r="P38" s="13">
        <v>0</v>
      </c>
      <c r="Q38" s="11"/>
      <c r="R38" s="13">
        <v>0</v>
      </c>
      <c r="S38" s="11"/>
      <c r="T38" s="13">
        <v>3545504</v>
      </c>
      <c r="U38" s="11"/>
      <c r="V38" s="13">
        <v>12780</v>
      </c>
      <c r="W38" s="11"/>
      <c r="X38" s="13">
        <v>45667805170</v>
      </c>
      <c r="Y38" s="11"/>
      <c r="Z38" s="13">
        <v>45041937450.335999</v>
      </c>
      <c r="AA38" s="11"/>
      <c r="AB38" s="14">
        <f t="shared" si="0"/>
        <v>2.0047519570994377</v>
      </c>
    </row>
    <row r="39" spans="1:28" ht="21.75" customHeight="1" x14ac:dyDescent="0.2">
      <c r="A39" s="31" t="s">
        <v>49</v>
      </c>
      <c r="B39" s="31"/>
      <c r="C39" s="31"/>
      <c r="E39" s="32">
        <v>13759329</v>
      </c>
      <c r="F39" s="32"/>
      <c r="G39" s="11"/>
      <c r="H39" s="13">
        <v>55751038902</v>
      </c>
      <c r="I39" s="11"/>
      <c r="J39" s="13">
        <v>61753736380.911797</v>
      </c>
      <c r="K39" s="11"/>
      <c r="L39" s="13">
        <v>0</v>
      </c>
      <c r="M39" s="11"/>
      <c r="N39" s="13">
        <v>0</v>
      </c>
      <c r="O39" s="11"/>
      <c r="P39" s="13">
        <v>0</v>
      </c>
      <c r="Q39" s="11"/>
      <c r="R39" s="13">
        <v>0</v>
      </c>
      <c r="S39" s="11"/>
      <c r="T39" s="13">
        <v>13759329</v>
      </c>
      <c r="U39" s="11"/>
      <c r="V39" s="13">
        <v>4934</v>
      </c>
      <c r="W39" s="11"/>
      <c r="X39" s="13">
        <v>55751038902</v>
      </c>
      <c r="Y39" s="11"/>
      <c r="Z39" s="13">
        <v>67484592536.748299</v>
      </c>
      <c r="AA39" s="11"/>
      <c r="AB39" s="14">
        <f t="shared" si="0"/>
        <v>3.0036423080440788</v>
      </c>
    </row>
    <row r="40" spans="1:28" ht="21.75" customHeight="1" x14ac:dyDescent="0.2">
      <c r="A40" s="31" t="s">
        <v>50</v>
      </c>
      <c r="B40" s="31"/>
      <c r="C40" s="31"/>
      <c r="E40" s="32">
        <v>8506949</v>
      </c>
      <c r="F40" s="32"/>
      <c r="G40" s="11"/>
      <c r="H40" s="13">
        <v>42315365591</v>
      </c>
      <c r="I40" s="11"/>
      <c r="J40" s="13">
        <v>64268128166.220001</v>
      </c>
      <c r="K40" s="11"/>
      <c r="L40" s="13">
        <v>0</v>
      </c>
      <c r="M40" s="11"/>
      <c r="N40" s="13">
        <v>0</v>
      </c>
      <c r="O40" s="11"/>
      <c r="P40" s="13">
        <v>0</v>
      </c>
      <c r="Q40" s="11"/>
      <c r="R40" s="13">
        <v>0</v>
      </c>
      <c r="S40" s="11"/>
      <c r="T40" s="13">
        <v>8506949</v>
      </c>
      <c r="U40" s="11"/>
      <c r="V40" s="13">
        <v>7950</v>
      </c>
      <c r="W40" s="11"/>
      <c r="X40" s="13">
        <f>42315365591+18</f>
        <v>42315365609</v>
      </c>
      <c r="Y40" s="11"/>
      <c r="Z40" s="13">
        <f>67227844594.9275+3</f>
        <v>67227844597.927498</v>
      </c>
      <c r="AA40" s="11"/>
      <c r="AB40" s="14">
        <f t="shared" si="0"/>
        <v>2.9922148259691839</v>
      </c>
    </row>
    <row r="41" spans="1:28" ht="21.75" customHeight="1" x14ac:dyDescent="0.2">
      <c r="A41" s="31" t="s">
        <v>51</v>
      </c>
      <c r="B41" s="31"/>
      <c r="C41" s="31"/>
      <c r="E41" s="32">
        <v>0</v>
      </c>
      <c r="F41" s="32"/>
      <c r="G41" s="11"/>
      <c r="H41" s="13">
        <v>0</v>
      </c>
      <c r="I41" s="11"/>
      <c r="J41" s="13">
        <v>0</v>
      </c>
      <c r="K41" s="11"/>
      <c r="L41" s="13">
        <v>10000000</v>
      </c>
      <c r="M41" s="11"/>
      <c r="N41" s="13">
        <v>51047328000</v>
      </c>
      <c r="O41" s="11"/>
      <c r="P41" s="13">
        <v>0</v>
      </c>
      <c r="Q41" s="11"/>
      <c r="R41" s="13">
        <v>0</v>
      </c>
      <c r="S41" s="11"/>
      <c r="T41" s="13">
        <v>10000000</v>
      </c>
      <c r="U41" s="11"/>
      <c r="V41" s="13">
        <v>5170</v>
      </c>
      <c r="W41" s="11"/>
      <c r="X41" s="13">
        <v>51047328000</v>
      </c>
      <c r="Y41" s="11"/>
      <c r="Z41" s="13">
        <v>51392385000</v>
      </c>
      <c r="AA41" s="11"/>
      <c r="AB41" s="14">
        <f t="shared" si="0"/>
        <v>2.2874012584906964</v>
      </c>
    </row>
    <row r="42" spans="1:28" ht="21.75" customHeight="1" x14ac:dyDescent="0.2">
      <c r="A42" s="31" t="s">
        <v>52</v>
      </c>
      <c r="B42" s="31"/>
      <c r="C42" s="31"/>
      <c r="E42" s="32">
        <v>0</v>
      </c>
      <c r="F42" s="32"/>
      <c r="G42" s="11"/>
      <c r="H42" s="13">
        <v>0</v>
      </c>
      <c r="I42" s="11"/>
      <c r="J42" s="13">
        <v>0</v>
      </c>
      <c r="K42" s="11"/>
      <c r="L42" s="13">
        <v>30000000</v>
      </c>
      <c r="M42" s="11"/>
      <c r="N42" s="13">
        <v>37594104480</v>
      </c>
      <c r="O42" s="11"/>
      <c r="P42" s="13">
        <v>0</v>
      </c>
      <c r="Q42" s="11"/>
      <c r="R42" s="13">
        <v>0</v>
      </c>
      <c r="S42" s="11"/>
      <c r="T42" s="13">
        <v>30000000</v>
      </c>
      <c r="U42" s="11"/>
      <c r="V42" s="13">
        <v>1259</v>
      </c>
      <c r="W42" s="11"/>
      <c r="X42" s="13">
        <v>37594104480</v>
      </c>
      <c r="Y42" s="11"/>
      <c r="Z42" s="13">
        <v>37545268500</v>
      </c>
      <c r="AA42" s="11"/>
      <c r="AB42" s="14">
        <f t="shared" si="0"/>
        <v>1.6710859871023904</v>
      </c>
    </row>
    <row r="43" spans="1:28" ht="21.75" customHeight="1" x14ac:dyDescent="0.2">
      <c r="A43" s="31" t="s">
        <v>53</v>
      </c>
      <c r="B43" s="31"/>
      <c r="C43" s="31"/>
      <c r="E43" s="32">
        <v>0</v>
      </c>
      <c r="F43" s="32"/>
      <c r="G43" s="11"/>
      <c r="H43" s="13">
        <v>0</v>
      </c>
      <c r="I43" s="11"/>
      <c r="J43" s="13">
        <v>0</v>
      </c>
      <c r="K43" s="11"/>
      <c r="L43" s="13">
        <v>5050000</v>
      </c>
      <c r="M43" s="11"/>
      <c r="N43" s="13">
        <v>20162741159</v>
      </c>
      <c r="O43" s="11"/>
      <c r="P43" s="13">
        <v>-5050000</v>
      </c>
      <c r="Q43" s="11"/>
      <c r="R43" s="13">
        <v>21700066630</v>
      </c>
      <c r="S43" s="11"/>
      <c r="T43" s="13">
        <v>0</v>
      </c>
      <c r="U43" s="11"/>
      <c r="V43" s="13">
        <v>0</v>
      </c>
      <c r="W43" s="11"/>
      <c r="X43" s="13">
        <v>0</v>
      </c>
      <c r="Y43" s="11"/>
      <c r="Z43" s="13">
        <v>0</v>
      </c>
      <c r="AA43" s="11"/>
      <c r="AB43" s="14">
        <f t="shared" si="0"/>
        <v>0</v>
      </c>
    </row>
    <row r="44" spans="1:28" ht="21.75" customHeight="1" x14ac:dyDescent="0.2">
      <c r="A44" s="31" t="s">
        <v>54</v>
      </c>
      <c r="B44" s="31"/>
      <c r="C44" s="31"/>
      <c r="E44" s="32">
        <v>0</v>
      </c>
      <c r="F44" s="32"/>
      <c r="G44" s="11"/>
      <c r="H44" s="15">
        <v>0</v>
      </c>
      <c r="I44" s="11"/>
      <c r="J44" s="15">
        <v>0</v>
      </c>
      <c r="K44" s="11"/>
      <c r="L44" s="15">
        <v>2204255</v>
      </c>
      <c r="M44" s="11"/>
      <c r="N44" s="15">
        <v>0</v>
      </c>
      <c r="O44" s="11"/>
      <c r="P44" s="15">
        <v>0</v>
      </c>
      <c r="Q44" s="11"/>
      <c r="R44" s="15">
        <v>0</v>
      </c>
      <c r="S44" s="11"/>
      <c r="T44" s="15">
        <v>2204255</v>
      </c>
      <c r="U44" s="11"/>
      <c r="V44" s="13">
        <v>2966</v>
      </c>
      <c r="W44" s="11"/>
      <c r="X44" s="15">
        <v>5523863030</v>
      </c>
      <c r="Y44" s="11"/>
      <c r="Z44" s="15">
        <v>6498920299.0365</v>
      </c>
      <c r="AA44" s="11"/>
      <c r="AB44" s="14">
        <f t="shared" si="0"/>
        <v>0.28925761026359881</v>
      </c>
    </row>
    <row r="45" spans="1:28" ht="21.75" customHeight="1" thickBot="1" x14ac:dyDescent="0.25">
      <c r="A45" s="33" t="s">
        <v>55</v>
      </c>
      <c r="B45" s="33"/>
      <c r="C45" s="33"/>
      <c r="D45" s="18"/>
      <c r="E45" s="11"/>
      <c r="F45" s="13"/>
      <c r="G45" s="11"/>
      <c r="H45" s="16">
        <f>SUM(H9:H44)</f>
        <v>1818901222443</v>
      </c>
      <c r="I45" s="11"/>
      <c r="J45" s="16">
        <f>SUM(J9:J44)</f>
        <v>1982510472043.9902</v>
      </c>
      <c r="K45" s="11"/>
      <c r="L45" s="16">
        <v>49813151</v>
      </c>
      <c r="M45" s="11"/>
      <c r="N45" s="16">
        <v>161228327038</v>
      </c>
      <c r="O45" s="11"/>
      <c r="P45" s="16">
        <v>-16260111</v>
      </c>
      <c r="Q45" s="11"/>
      <c r="R45" s="16">
        <v>81392860344</v>
      </c>
      <c r="S45" s="11"/>
      <c r="T45" s="16">
        <v>370074760</v>
      </c>
      <c r="U45" s="11"/>
      <c r="V45" s="13"/>
      <c r="W45" s="11"/>
      <c r="X45" s="16">
        <f>SUM(X9:X44)</f>
        <v>1877184291683</v>
      </c>
      <c r="Y45" s="11"/>
      <c r="Z45" s="16">
        <f>SUM(Z9:Z44)</f>
        <v>2143416151489.6228</v>
      </c>
      <c r="AA45" s="11"/>
      <c r="AB45" s="17">
        <f>SUM(AB9:AB44)</f>
        <v>95.400375024172334</v>
      </c>
    </row>
    <row r="46" spans="1:28" ht="13.5" thickTop="1" x14ac:dyDescent="0.2"/>
    <row r="47" spans="1:28" x14ac:dyDescent="0.2">
      <c r="X47" s="20"/>
    </row>
    <row r="48" spans="1:28" x14ac:dyDescent="0.2">
      <c r="X48" s="20"/>
    </row>
    <row r="49" spans="24:24" x14ac:dyDescent="0.2">
      <c r="X49" s="20"/>
    </row>
    <row r="51" spans="24:24" x14ac:dyDescent="0.2">
      <c r="X51" s="20"/>
    </row>
  </sheetData>
  <mergeCells count="86">
    <mergeCell ref="A44:C44"/>
    <mergeCell ref="E44:F44"/>
    <mergeCell ref="A45:C45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4"/>
  <sheetViews>
    <sheetView rightToLeft="1" tabSelected="1" workbookViewId="0">
      <selection activeCell="K43" sqref="K43"/>
    </sheetView>
  </sheetViews>
  <sheetFormatPr defaultRowHeight="12.75" x14ac:dyDescent="0.2"/>
  <cols>
    <col min="1" max="1" width="40.28515625" customWidth="1"/>
    <col min="2" max="2" width="1.28515625" customWidth="1"/>
    <col min="3" max="3" width="12" bestFit="1" customWidth="1"/>
    <col min="4" max="4" width="1.28515625" customWidth="1"/>
    <col min="5" max="5" width="17.5703125" bestFit="1" customWidth="1"/>
    <col min="6" max="6" width="1.28515625" customWidth="1"/>
    <col min="7" max="7" width="17.7109375" bestFit="1" customWidth="1"/>
    <col min="8" max="8" width="1.28515625" customWidth="1"/>
    <col min="9" max="9" width="26.28515625" bestFit="1" customWidth="1"/>
    <col min="10" max="10" width="1.28515625" customWidth="1"/>
    <col min="11" max="11" width="12" bestFit="1" customWidth="1"/>
    <col min="12" max="12" width="1.28515625" customWidth="1"/>
    <col min="13" max="13" width="17.570312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8" ht="21.75" customHeight="1" x14ac:dyDescent="0.2">
      <c r="A2" s="25" t="s">
        <v>71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18" ht="14.45" customHeight="1" x14ac:dyDescent="0.2"/>
    <row r="5" spans="1:18" ht="14.45" customHeight="1" x14ac:dyDescent="0.2">
      <c r="A5" s="26" t="s">
        <v>157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14.45" customHeight="1" x14ac:dyDescent="0.2">
      <c r="A6" s="27" t="s">
        <v>74</v>
      </c>
      <c r="C6" s="27" t="s">
        <v>90</v>
      </c>
      <c r="D6" s="27"/>
      <c r="E6" s="27"/>
      <c r="F6" s="27"/>
      <c r="G6" s="27"/>
      <c r="H6" s="27"/>
      <c r="I6" s="27"/>
      <c r="K6" s="27" t="s">
        <v>91</v>
      </c>
      <c r="L6" s="27"/>
      <c r="M6" s="27"/>
      <c r="N6" s="27"/>
      <c r="O6" s="27"/>
      <c r="P6" s="27"/>
      <c r="Q6" s="27"/>
      <c r="R6" s="27"/>
    </row>
    <row r="7" spans="1:18" ht="45.75" customHeight="1" x14ac:dyDescent="0.2">
      <c r="A7" s="27"/>
      <c r="C7" s="9" t="s">
        <v>13</v>
      </c>
      <c r="D7" s="3"/>
      <c r="E7" s="9" t="s">
        <v>15</v>
      </c>
      <c r="F7" s="3"/>
      <c r="G7" s="9" t="s">
        <v>155</v>
      </c>
      <c r="H7" s="3"/>
      <c r="I7" s="9" t="s">
        <v>158</v>
      </c>
      <c r="K7" s="9" t="s">
        <v>13</v>
      </c>
      <c r="L7" s="3"/>
      <c r="M7" s="9" t="s">
        <v>15</v>
      </c>
      <c r="N7" s="3"/>
      <c r="O7" s="9" t="s">
        <v>155</v>
      </c>
      <c r="P7" s="3"/>
      <c r="Q7" s="38" t="s">
        <v>158</v>
      </c>
      <c r="R7" s="38"/>
    </row>
    <row r="8" spans="1:18" ht="21.75" customHeight="1" x14ac:dyDescent="0.2">
      <c r="A8" s="5" t="s">
        <v>35</v>
      </c>
      <c r="C8" s="10">
        <v>5570365</v>
      </c>
      <c r="D8" s="11"/>
      <c r="E8" s="10">
        <v>95074090206</v>
      </c>
      <c r="F8" s="11"/>
      <c r="G8" s="10">
        <v>94963345779</v>
      </c>
      <c r="H8" s="11"/>
      <c r="I8" s="10">
        <v>110744427</v>
      </c>
      <c r="J8" s="11"/>
      <c r="K8" s="10">
        <v>5570365</v>
      </c>
      <c r="L8" s="11"/>
      <c r="M8" s="10">
        <v>95074090206</v>
      </c>
      <c r="N8" s="11"/>
      <c r="O8" s="10">
        <v>99195796407</v>
      </c>
      <c r="P8" s="11"/>
      <c r="Q8" s="30">
        <v>-4121706200</v>
      </c>
      <c r="R8" s="30"/>
    </row>
    <row r="9" spans="1:18" ht="21.75" customHeight="1" x14ac:dyDescent="0.2">
      <c r="A9" s="6" t="s">
        <v>54</v>
      </c>
      <c r="C9" s="13">
        <v>2204255</v>
      </c>
      <c r="D9" s="11"/>
      <c r="E9" s="13">
        <v>6498920299</v>
      </c>
      <c r="F9" s="11"/>
      <c r="G9" s="13">
        <v>5523863030</v>
      </c>
      <c r="H9" s="11"/>
      <c r="I9" s="13">
        <v>975057269</v>
      </c>
      <c r="J9" s="11"/>
      <c r="K9" s="13">
        <v>2204255</v>
      </c>
      <c r="L9" s="11"/>
      <c r="M9" s="13">
        <v>6498920299</v>
      </c>
      <c r="N9" s="11"/>
      <c r="O9" s="13">
        <v>5523863030</v>
      </c>
      <c r="P9" s="11"/>
      <c r="Q9" s="32">
        <v>975057269</v>
      </c>
      <c r="R9" s="32"/>
    </row>
    <row r="10" spans="1:18" ht="21.75" customHeight="1" x14ac:dyDescent="0.2">
      <c r="A10" s="6" t="s">
        <v>51</v>
      </c>
      <c r="C10" s="13">
        <v>10000000</v>
      </c>
      <c r="D10" s="11"/>
      <c r="E10" s="13">
        <v>51392385000</v>
      </c>
      <c r="F10" s="11"/>
      <c r="G10" s="13">
        <v>51047328000</v>
      </c>
      <c r="H10" s="11"/>
      <c r="I10" s="13">
        <v>345057000</v>
      </c>
      <c r="J10" s="11"/>
      <c r="K10" s="13">
        <v>10000000</v>
      </c>
      <c r="L10" s="11"/>
      <c r="M10" s="13">
        <v>51392385000</v>
      </c>
      <c r="N10" s="11"/>
      <c r="O10" s="13">
        <v>51047328000</v>
      </c>
      <c r="P10" s="11"/>
      <c r="Q10" s="32">
        <v>345057000</v>
      </c>
      <c r="R10" s="32"/>
    </row>
    <row r="11" spans="1:18" ht="21.75" customHeight="1" x14ac:dyDescent="0.2">
      <c r="A11" s="6" t="s">
        <v>26</v>
      </c>
      <c r="C11" s="13">
        <v>4192144</v>
      </c>
      <c r="D11" s="11"/>
      <c r="E11" s="13">
        <v>46422616279</v>
      </c>
      <c r="F11" s="11"/>
      <c r="G11" s="13">
        <v>44630719959</v>
      </c>
      <c r="H11" s="11"/>
      <c r="I11" s="13">
        <v>1791896320</v>
      </c>
      <c r="J11" s="11"/>
      <c r="K11" s="13">
        <v>4192144</v>
      </c>
      <c r="L11" s="11"/>
      <c r="M11" s="13">
        <v>46422616279</v>
      </c>
      <c r="N11" s="11"/>
      <c r="O11" s="13">
        <v>72800996982</v>
      </c>
      <c r="P11" s="11"/>
      <c r="Q11" s="32">
        <v>-26378380702</v>
      </c>
      <c r="R11" s="32"/>
    </row>
    <row r="12" spans="1:18" ht="21.75" customHeight="1" x14ac:dyDescent="0.2">
      <c r="A12" s="6" t="s">
        <v>27</v>
      </c>
      <c r="C12" s="13">
        <v>1800000</v>
      </c>
      <c r="D12" s="11"/>
      <c r="E12" s="13">
        <v>57058668810</v>
      </c>
      <c r="F12" s="11"/>
      <c r="G12" s="13">
        <v>53927212500</v>
      </c>
      <c r="H12" s="11"/>
      <c r="I12" s="13">
        <v>3131456310</v>
      </c>
      <c r="J12" s="11"/>
      <c r="K12" s="13">
        <v>1800000</v>
      </c>
      <c r="L12" s="11"/>
      <c r="M12" s="13">
        <v>57058668810</v>
      </c>
      <c r="N12" s="11"/>
      <c r="O12" s="13">
        <v>46682297159</v>
      </c>
      <c r="P12" s="11"/>
      <c r="Q12" s="32">
        <v>10376371651</v>
      </c>
      <c r="R12" s="32"/>
    </row>
    <row r="13" spans="1:18" ht="21.75" customHeight="1" x14ac:dyDescent="0.2">
      <c r="A13" s="6" t="s">
        <v>43</v>
      </c>
      <c r="C13" s="13">
        <v>5353304</v>
      </c>
      <c r="D13" s="11"/>
      <c r="E13" s="13">
        <v>42997330876</v>
      </c>
      <c r="F13" s="11"/>
      <c r="G13" s="13">
        <v>38367667775</v>
      </c>
      <c r="H13" s="11"/>
      <c r="I13" s="13">
        <v>4629663101</v>
      </c>
      <c r="J13" s="11"/>
      <c r="K13" s="13">
        <v>5353304</v>
      </c>
      <c r="L13" s="11"/>
      <c r="M13" s="13">
        <v>42997330876</v>
      </c>
      <c r="N13" s="11"/>
      <c r="O13" s="13">
        <v>41294466287</v>
      </c>
      <c r="P13" s="11"/>
      <c r="Q13" s="32">
        <v>1702864589</v>
      </c>
      <c r="R13" s="32"/>
    </row>
    <row r="14" spans="1:18" ht="21.75" customHeight="1" x14ac:dyDescent="0.2">
      <c r="A14" s="6" t="s">
        <v>49</v>
      </c>
      <c r="C14" s="13">
        <v>13759329</v>
      </c>
      <c r="D14" s="11"/>
      <c r="E14" s="13">
        <v>67484592536</v>
      </c>
      <c r="F14" s="11"/>
      <c r="G14" s="13">
        <v>61753736380</v>
      </c>
      <c r="H14" s="11"/>
      <c r="I14" s="13">
        <v>5730856156</v>
      </c>
      <c r="J14" s="11"/>
      <c r="K14" s="13">
        <v>13759329</v>
      </c>
      <c r="L14" s="11"/>
      <c r="M14" s="13">
        <v>67484592536</v>
      </c>
      <c r="N14" s="11"/>
      <c r="O14" s="13">
        <v>65715659177</v>
      </c>
      <c r="P14" s="11"/>
      <c r="Q14" s="32">
        <v>1768933359</v>
      </c>
      <c r="R14" s="32"/>
    </row>
    <row r="15" spans="1:18" ht="21.75" customHeight="1" x14ac:dyDescent="0.2">
      <c r="A15" s="6" t="s">
        <v>36</v>
      </c>
      <c r="C15" s="13">
        <v>1694254</v>
      </c>
      <c r="D15" s="11"/>
      <c r="E15" s="13">
        <v>76646721817</v>
      </c>
      <c r="F15" s="11"/>
      <c r="G15" s="13">
        <v>73665735273</v>
      </c>
      <c r="H15" s="11"/>
      <c r="I15" s="13">
        <v>2980986544</v>
      </c>
      <c r="J15" s="11"/>
      <c r="K15" s="13">
        <v>1694254</v>
      </c>
      <c r="L15" s="11"/>
      <c r="M15" s="13">
        <v>76646721817</v>
      </c>
      <c r="N15" s="11"/>
      <c r="O15" s="13">
        <v>56318751430</v>
      </c>
      <c r="P15" s="11"/>
      <c r="Q15" s="32">
        <v>20327970387</v>
      </c>
      <c r="R15" s="32"/>
    </row>
    <row r="16" spans="1:18" ht="21.75" customHeight="1" x14ac:dyDescent="0.2">
      <c r="A16" s="6" t="s">
        <v>30</v>
      </c>
      <c r="C16" s="13">
        <v>1738651</v>
      </c>
      <c r="D16" s="11"/>
      <c r="E16" s="13">
        <v>45834675824</v>
      </c>
      <c r="F16" s="11"/>
      <c r="G16" s="13">
        <v>42757704133</v>
      </c>
      <c r="H16" s="11"/>
      <c r="I16" s="13">
        <v>3076971691</v>
      </c>
      <c r="J16" s="11"/>
      <c r="K16" s="13">
        <v>1738651</v>
      </c>
      <c r="L16" s="11"/>
      <c r="M16" s="13">
        <v>45834675824</v>
      </c>
      <c r="N16" s="11"/>
      <c r="O16" s="13">
        <v>55978017495</v>
      </c>
      <c r="P16" s="11"/>
      <c r="Q16" s="32">
        <v>-10143341670</v>
      </c>
      <c r="R16" s="32"/>
    </row>
    <row r="17" spans="1:18" ht="21.75" customHeight="1" x14ac:dyDescent="0.2">
      <c r="A17" s="6" t="s">
        <v>24</v>
      </c>
      <c r="C17" s="13">
        <v>21204181</v>
      </c>
      <c r="D17" s="11"/>
      <c r="E17" s="13">
        <v>85365965298</v>
      </c>
      <c r="F17" s="11"/>
      <c r="G17" s="13">
        <v>84586078701</v>
      </c>
      <c r="H17" s="11"/>
      <c r="I17" s="13">
        <v>779886597</v>
      </c>
      <c r="J17" s="11"/>
      <c r="K17" s="13">
        <v>21204181</v>
      </c>
      <c r="L17" s="11"/>
      <c r="M17" s="13">
        <v>85365965298</v>
      </c>
      <c r="N17" s="11"/>
      <c r="O17" s="13">
        <v>111752285058</v>
      </c>
      <c r="P17" s="11"/>
      <c r="Q17" s="32">
        <v>-26386319759</v>
      </c>
      <c r="R17" s="32"/>
    </row>
    <row r="18" spans="1:18" ht="21.75" customHeight="1" x14ac:dyDescent="0.2">
      <c r="A18" s="6" t="s">
        <v>47</v>
      </c>
      <c r="C18" s="13">
        <v>18404889</v>
      </c>
      <c r="D18" s="11"/>
      <c r="E18" s="13">
        <v>113431355444</v>
      </c>
      <c r="F18" s="11"/>
      <c r="G18" s="13">
        <v>117456339025</v>
      </c>
      <c r="H18" s="11"/>
      <c r="I18" s="13">
        <v>-4024983580</v>
      </c>
      <c r="J18" s="11"/>
      <c r="K18" s="13">
        <v>18404889</v>
      </c>
      <c r="L18" s="11"/>
      <c r="M18" s="13">
        <v>113431355444</v>
      </c>
      <c r="N18" s="11"/>
      <c r="O18" s="13">
        <v>109068611597</v>
      </c>
      <c r="P18" s="11"/>
      <c r="Q18" s="32">
        <v>4362743847</v>
      </c>
      <c r="R18" s="32"/>
    </row>
    <row r="19" spans="1:18" ht="21.75" customHeight="1" x14ac:dyDescent="0.2">
      <c r="A19" s="6" t="s">
        <v>20</v>
      </c>
      <c r="C19" s="13">
        <v>1562500</v>
      </c>
      <c r="D19" s="11"/>
      <c r="E19" s="13">
        <v>3980859609</v>
      </c>
      <c r="F19" s="11"/>
      <c r="G19" s="13">
        <v>3791368828</v>
      </c>
      <c r="H19" s="11"/>
      <c r="I19" s="13">
        <v>189490781</v>
      </c>
      <c r="J19" s="11"/>
      <c r="K19" s="13">
        <v>1562500</v>
      </c>
      <c r="L19" s="11"/>
      <c r="M19" s="13">
        <v>3980859609</v>
      </c>
      <c r="N19" s="11"/>
      <c r="O19" s="13">
        <v>3543839889</v>
      </c>
      <c r="P19" s="11"/>
      <c r="Q19" s="32">
        <v>437019720</v>
      </c>
      <c r="R19" s="32"/>
    </row>
    <row r="20" spans="1:18" ht="21.75" customHeight="1" x14ac:dyDescent="0.2">
      <c r="A20" s="6" t="s">
        <v>40</v>
      </c>
      <c r="C20" s="13">
        <v>8817021</v>
      </c>
      <c r="D20" s="11"/>
      <c r="E20" s="13">
        <v>34760243869</v>
      </c>
      <c r="F20" s="11"/>
      <c r="G20" s="13">
        <v>32955216040</v>
      </c>
      <c r="H20" s="11"/>
      <c r="I20" s="13">
        <v>1805027829</v>
      </c>
      <c r="J20" s="11"/>
      <c r="K20" s="13">
        <v>8817021</v>
      </c>
      <c r="L20" s="11"/>
      <c r="M20" s="13">
        <v>34760243869</v>
      </c>
      <c r="N20" s="11"/>
      <c r="O20" s="13">
        <v>33757016771</v>
      </c>
      <c r="P20" s="11"/>
      <c r="Q20" s="32">
        <v>1003227098</v>
      </c>
      <c r="R20" s="32"/>
    </row>
    <row r="21" spans="1:18" ht="21.75" customHeight="1" x14ac:dyDescent="0.2">
      <c r="A21" s="6" t="s">
        <v>37</v>
      </c>
      <c r="C21" s="13">
        <v>2224603</v>
      </c>
      <c r="D21" s="11"/>
      <c r="E21" s="13">
        <v>59109829542</v>
      </c>
      <c r="F21" s="11"/>
      <c r="G21" s="13">
        <v>56036029951</v>
      </c>
      <c r="H21" s="11"/>
      <c r="I21" s="13">
        <v>3073799591</v>
      </c>
      <c r="J21" s="11"/>
      <c r="K21" s="13">
        <v>2224603</v>
      </c>
      <c r="L21" s="11"/>
      <c r="M21" s="13">
        <v>59109829542</v>
      </c>
      <c r="N21" s="11"/>
      <c r="O21" s="13">
        <v>58910806547</v>
      </c>
      <c r="P21" s="11"/>
      <c r="Q21" s="32">
        <v>199022995</v>
      </c>
      <c r="R21" s="32"/>
    </row>
    <row r="22" spans="1:18" ht="21.75" customHeight="1" x14ac:dyDescent="0.2">
      <c r="A22" s="6" t="s">
        <v>38</v>
      </c>
      <c r="C22" s="13">
        <v>8554343</v>
      </c>
      <c r="D22" s="11"/>
      <c r="E22" s="13">
        <v>38069921739</v>
      </c>
      <c r="F22" s="11"/>
      <c r="G22" s="13">
        <v>32092000143</v>
      </c>
      <c r="H22" s="11"/>
      <c r="I22" s="13">
        <v>5977921596</v>
      </c>
      <c r="J22" s="11"/>
      <c r="K22" s="13">
        <v>8554343</v>
      </c>
      <c r="L22" s="11"/>
      <c r="M22" s="13">
        <v>38069921739</v>
      </c>
      <c r="N22" s="11"/>
      <c r="O22" s="13">
        <v>48894809076</v>
      </c>
      <c r="P22" s="11"/>
      <c r="Q22" s="32">
        <v>-10824887336</v>
      </c>
      <c r="R22" s="32"/>
    </row>
    <row r="23" spans="1:18" ht="21.75" customHeight="1" x14ac:dyDescent="0.2">
      <c r="A23" s="6" t="s">
        <v>52</v>
      </c>
      <c r="C23" s="13">
        <v>30000000</v>
      </c>
      <c r="D23" s="11"/>
      <c r="E23" s="13">
        <v>37545268500</v>
      </c>
      <c r="F23" s="11"/>
      <c r="G23" s="13">
        <v>37594104480</v>
      </c>
      <c r="H23" s="11"/>
      <c r="I23" s="13">
        <v>-48835980</v>
      </c>
      <c r="J23" s="11"/>
      <c r="K23" s="13">
        <v>30000000</v>
      </c>
      <c r="L23" s="11"/>
      <c r="M23" s="13">
        <v>37545268500</v>
      </c>
      <c r="N23" s="11"/>
      <c r="O23" s="13">
        <v>37594104480</v>
      </c>
      <c r="P23" s="11"/>
      <c r="Q23" s="32">
        <v>-48835980</v>
      </c>
      <c r="R23" s="32"/>
    </row>
    <row r="24" spans="1:18" ht="21.75" customHeight="1" x14ac:dyDescent="0.2">
      <c r="A24" s="6" t="s">
        <v>22</v>
      </c>
      <c r="C24" s="13">
        <v>14075329</v>
      </c>
      <c r="D24" s="11"/>
      <c r="E24" s="13">
        <v>73875546584</v>
      </c>
      <c r="F24" s="11"/>
      <c r="G24" s="13">
        <v>77233525974</v>
      </c>
      <c r="H24" s="11"/>
      <c r="I24" s="13">
        <v>-3357979389</v>
      </c>
      <c r="J24" s="11"/>
      <c r="K24" s="13">
        <v>14075329</v>
      </c>
      <c r="L24" s="11"/>
      <c r="M24" s="13">
        <v>73875546584</v>
      </c>
      <c r="N24" s="11"/>
      <c r="O24" s="13">
        <v>78472458373</v>
      </c>
      <c r="P24" s="11"/>
      <c r="Q24" s="32">
        <v>-4596911788</v>
      </c>
      <c r="R24" s="32"/>
    </row>
    <row r="25" spans="1:18" ht="21.75" customHeight="1" x14ac:dyDescent="0.2">
      <c r="A25" s="6" t="s">
        <v>34</v>
      </c>
      <c r="C25" s="13">
        <v>2000000</v>
      </c>
      <c r="D25" s="11"/>
      <c r="E25" s="13">
        <v>62267292000</v>
      </c>
      <c r="F25" s="11"/>
      <c r="G25" s="13">
        <v>56004777000</v>
      </c>
      <c r="H25" s="11"/>
      <c r="I25" s="13">
        <v>6262515000</v>
      </c>
      <c r="J25" s="11"/>
      <c r="K25" s="13">
        <v>2000000</v>
      </c>
      <c r="L25" s="11"/>
      <c r="M25" s="13">
        <v>62267292000</v>
      </c>
      <c r="N25" s="11"/>
      <c r="O25" s="13">
        <v>75468276000</v>
      </c>
      <c r="P25" s="11"/>
      <c r="Q25" s="32">
        <v>-13200984000</v>
      </c>
      <c r="R25" s="32"/>
    </row>
    <row r="26" spans="1:18" ht="21.75" customHeight="1" x14ac:dyDescent="0.2">
      <c r="A26" s="6" t="s">
        <v>19</v>
      </c>
      <c r="C26" s="13">
        <v>36502254</v>
      </c>
      <c r="D26" s="11"/>
      <c r="E26" s="13">
        <v>126018032789</v>
      </c>
      <c r="F26" s="11"/>
      <c r="G26" s="13">
        <v>101852179107</v>
      </c>
      <c r="H26" s="11"/>
      <c r="I26" s="13">
        <v>24165853682</v>
      </c>
      <c r="J26" s="11"/>
      <c r="K26" s="13">
        <v>36502254</v>
      </c>
      <c r="L26" s="11"/>
      <c r="M26" s="13">
        <v>126018032789</v>
      </c>
      <c r="N26" s="11"/>
      <c r="O26" s="13">
        <v>107766644798</v>
      </c>
      <c r="P26" s="11"/>
      <c r="Q26" s="32">
        <v>18251387991</v>
      </c>
      <c r="R26" s="32"/>
    </row>
    <row r="27" spans="1:18" ht="21.75" customHeight="1" x14ac:dyDescent="0.2">
      <c r="A27" s="6" t="s">
        <v>33</v>
      </c>
      <c r="C27" s="13">
        <v>11509789</v>
      </c>
      <c r="D27" s="11"/>
      <c r="E27" s="13">
        <v>99882599245</v>
      </c>
      <c r="F27" s="11"/>
      <c r="G27" s="13">
        <v>93246641906</v>
      </c>
      <c r="H27" s="11"/>
      <c r="I27" s="13">
        <v>6635957339</v>
      </c>
      <c r="J27" s="11"/>
      <c r="K27" s="13">
        <v>11509789</v>
      </c>
      <c r="L27" s="11"/>
      <c r="M27" s="13">
        <v>99882599245</v>
      </c>
      <c r="N27" s="11"/>
      <c r="O27" s="13">
        <v>101598795108</v>
      </c>
      <c r="P27" s="11"/>
      <c r="Q27" s="32">
        <v>-1716195862</v>
      </c>
      <c r="R27" s="32"/>
    </row>
    <row r="28" spans="1:18" ht="21.75" customHeight="1" x14ac:dyDescent="0.2">
      <c r="A28" s="6" t="s">
        <v>42</v>
      </c>
      <c r="C28" s="13">
        <v>43238497</v>
      </c>
      <c r="D28" s="11"/>
      <c r="E28" s="13">
        <v>179532589117</v>
      </c>
      <c r="F28" s="11"/>
      <c r="G28" s="13">
        <v>186796416639</v>
      </c>
      <c r="H28" s="11"/>
      <c r="I28" s="13">
        <v>-7263827521</v>
      </c>
      <c r="J28" s="11"/>
      <c r="K28" s="13">
        <v>43238497</v>
      </c>
      <c r="L28" s="11"/>
      <c r="M28" s="13">
        <v>179532589117</v>
      </c>
      <c r="N28" s="11"/>
      <c r="O28" s="13">
        <v>202807719762</v>
      </c>
      <c r="P28" s="11"/>
      <c r="Q28" s="32">
        <v>-23275130644</v>
      </c>
      <c r="R28" s="32"/>
    </row>
    <row r="29" spans="1:18" ht="21.75" customHeight="1" x14ac:dyDescent="0.2">
      <c r="A29" s="6" t="s">
        <v>31</v>
      </c>
      <c r="C29" s="13">
        <v>3622000</v>
      </c>
      <c r="D29" s="11"/>
      <c r="E29" s="13">
        <v>49254143688</v>
      </c>
      <c r="F29" s="11"/>
      <c r="G29" s="13">
        <v>53070619734</v>
      </c>
      <c r="H29" s="11"/>
      <c r="I29" s="13">
        <v>-3816476046</v>
      </c>
      <c r="J29" s="11"/>
      <c r="K29" s="13">
        <v>3622000</v>
      </c>
      <c r="L29" s="11"/>
      <c r="M29" s="13">
        <v>49254143688</v>
      </c>
      <c r="N29" s="11"/>
      <c r="O29" s="13">
        <v>60013100519</v>
      </c>
      <c r="P29" s="11"/>
      <c r="Q29" s="32">
        <v>-10758956831</v>
      </c>
      <c r="R29" s="32"/>
    </row>
    <row r="30" spans="1:18" ht="21.75" customHeight="1" x14ac:dyDescent="0.2">
      <c r="A30" s="6" t="s">
        <v>25</v>
      </c>
      <c r="C30" s="13">
        <v>700982</v>
      </c>
      <c r="D30" s="11"/>
      <c r="E30" s="13">
        <v>135620355506</v>
      </c>
      <c r="F30" s="11"/>
      <c r="G30" s="13">
        <v>135139555807</v>
      </c>
      <c r="H30" s="11"/>
      <c r="I30" s="13">
        <v>480799699</v>
      </c>
      <c r="J30" s="11"/>
      <c r="K30" s="13">
        <v>700982</v>
      </c>
      <c r="L30" s="11"/>
      <c r="M30" s="13">
        <v>135620355506</v>
      </c>
      <c r="N30" s="11"/>
      <c r="O30" s="13">
        <v>115763046169</v>
      </c>
      <c r="P30" s="11"/>
      <c r="Q30" s="32">
        <v>19857309337</v>
      </c>
      <c r="R30" s="32"/>
    </row>
    <row r="31" spans="1:18" ht="21.75" customHeight="1" x14ac:dyDescent="0.2">
      <c r="A31" s="6" t="s">
        <v>28</v>
      </c>
      <c r="C31" s="13">
        <v>13790888</v>
      </c>
      <c r="D31" s="11"/>
      <c r="E31" s="13">
        <v>102816241623</v>
      </c>
      <c r="F31" s="11"/>
      <c r="G31" s="13">
        <v>96921443769</v>
      </c>
      <c r="H31" s="11"/>
      <c r="I31" s="13">
        <v>5894797854</v>
      </c>
      <c r="J31" s="11"/>
      <c r="K31" s="13">
        <v>13790888</v>
      </c>
      <c r="L31" s="11"/>
      <c r="M31" s="13">
        <v>102816241623</v>
      </c>
      <c r="N31" s="11"/>
      <c r="O31" s="13">
        <v>76632372095</v>
      </c>
      <c r="P31" s="11"/>
      <c r="Q31" s="32">
        <v>26183869528</v>
      </c>
      <c r="R31" s="32"/>
    </row>
    <row r="32" spans="1:18" ht="21.75" customHeight="1" x14ac:dyDescent="0.2">
      <c r="A32" s="6" t="s">
        <v>44</v>
      </c>
      <c r="C32" s="13">
        <v>19848641</v>
      </c>
      <c r="D32" s="11"/>
      <c r="E32" s="13">
        <v>31529405454</v>
      </c>
      <c r="F32" s="11"/>
      <c r="G32" s="13">
        <v>26872997640</v>
      </c>
      <c r="H32" s="11"/>
      <c r="I32" s="13">
        <v>4656407814</v>
      </c>
      <c r="J32" s="11"/>
      <c r="K32" s="13">
        <v>19848641</v>
      </c>
      <c r="L32" s="11"/>
      <c r="M32" s="13">
        <v>31529405454</v>
      </c>
      <c r="N32" s="11"/>
      <c r="O32" s="13">
        <v>39244047214</v>
      </c>
      <c r="P32" s="11"/>
      <c r="Q32" s="32">
        <f>-7714641759-13</f>
        <v>-7714641772</v>
      </c>
      <c r="R32" s="32"/>
    </row>
    <row r="33" spans="1:18" ht="21.75" customHeight="1" x14ac:dyDescent="0.2">
      <c r="A33" s="6" t="s">
        <v>39</v>
      </c>
      <c r="C33" s="13">
        <v>14604036</v>
      </c>
      <c r="D33" s="11"/>
      <c r="E33" s="13">
        <v>52029436877</v>
      </c>
      <c r="F33" s="11"/>
      <c r="G33" s="13">
        <v>56094236633</v>
      </c>
      <c r="H33" s="11"/>
      <c r="I33" s="13">
        <v>-4064799755</v>
      </c>
      <c r="J33" s="11"/>
      <c r="K33" s="13">
        <v>14604036</v>
      </c>
      <c r="L33" s="11"/>
      <c r="M33" s="13">
        <v>52029436877</v>
      </c>
      <c r="N33" s="11"/>
      <c r="O33" s="13">
        <v>63718198793</v>
      </c>
      <c r="P33" s="11"/>
      <c r="Q33" s="32">
        <v>-11688761915</v>
      </c>
      <c r="R33" s="32"/>
    </row>
    <row r="34" spans="1:18" ht="21.75" customHeight="1" x14ac:dyDescent="0.2">
      <c r="A34" s="6" t="s">
        <v>48</v>
      </c>
      <c r="C34" s="13">
        <v>3545504</v>
      </c>
      <c r="D34" s="11"/>
      <c r="E34" s="13">
        <v>45041937450</v>
      </c>
      <c r="F34" s="11"/>
      <c r="G34" s="13">
        <v>38979955258</v>
      </c>
      <c r="H34" s="11"/>
      <c r="I34" s="13">
        <v>6061982192</v>
      </c>
      <c r="J34" s="11"/>
      <c r="K34" s="13">
        <v>3545504</v>
      </c>
      <c r="L34" s="11"/>
      <c r="M34" s="13">
        <v>45041937450</v>
      </c>
      <c r="N34" s="11"/>
      <c r="O34" s="13">
        <v>53581781019</v>
      </c>
      <c r="P34" s="11"/>
      <c r="Q34" s="32">
        <v>-8539843568</v>
      </c>
      <c r="R34" s="32"/>
    </row>
    <row r="35" spans="1:18" ht="21.75" customHeight="1" x14ac:dyDescent="0.2">
      <c r="A35" s="6" t="s">
        <v>50</v>
      </c>
      <c r="C35" s="13">
        <v>8506949</v>
      </c>
      <c r="D35" s="11"/>
      <c r="E35" s="13">
        <v>67227844594</v>
      </c>
      <c r="F35" s="11"/>
      <c r="G35" s="13">
        <v>64268128166</v>
      </c>
      <c r="H35" s="11"/>
      <c r="I35" s="13">
        <v>2959716428</v>
      </c>
      <c r="J35" s="11"/>
      <c r="K35" s="13">
        <v>8506949</v>
      </c>
      <c r="L35" s="11"/>
      <c r="M35" s="13">
        <v>67227844594</v>
      </c>
      <c r="N35" s="11"/>
      <c r="O35" s="13">
        <v>54458782288</v>
      </c>
      <c r="P35" s="11"/>
      <c r="Q35" s="32">
        <v>12769062306</v>
      </c>
      <c r="R35" s="32"/>
    </row>
    <row r="36" spans="1:18" ht="21.75" customHeight="1" x14ac:dyDescent="0.2">
      <c r="A36" s="6" t="s">
        <v>110</v>
      </c>
      <c r="C36" s="13">
        <v>17712</v>
      </c>
      <c r="D36" s="11"/>
      <c r="E36" s="13">
        <v>87809084272</v>
      </c>
      <c r="F36" s="11"/>
      <c r="G36" s="13">
        <v>84699172967</v>
      </c>
      <c r="H36" s="11"/>
      <c r="I36" s="13">
        <v>3109911305</v>
      </c>
      <c r="J36" s="11"/>
      <c r="K36" s="13">
        <v>17712</v>
      </c>
      <c r="L36" s="11"/>
      <c r="M36" s="13">
        <v>87809084272</v>
      </c>
      <c r="N36" s="11"/>
      <c r="O36" s="13">
        <v>83998563805</v>
      </c>
      <c r="P36" s="11"/>
      <c r="Q36" s="32">
        <v>3810520467</v>
      </c>
      <c r="R36" s="32"/>
    </row>
    <row r="37" spans="1:18" ht="21.75" customHeight="1" x14ac:dyDescent="0.2">
      <c r="A37" s="6" t="s">
        <v>32</v>
      </c>
      <c r="C37" s="13">
        <v>38750986</v>
      </c>
      <c r="D37" s="11"/>
      <c r="E37" s="13">
        <v>83589306264</v>
      </c>
      <c r="F37" s="11"/>
      <c r="G37" s="13">
        <v>78196447795</v>
      </c>
      <c r="H37" s="11"/>
      <c r="I37" s="13">
        <v>5392858469</v>
      </c>
      <c r="J37" s="11"/>
      <c r="K37" s="13">
        <v>38750986</v>
      </c>
      <c r="L37" s="11"/>
      <c r="M37" s="13">
        <v>83589306264</v>
      </c>
      <c r="N37" s="11"/>
      <c r="O37" s="13">
        <v>74531328949</v>
      </c>
      <c r="P37" s="11"/>
      <c r="Q37" s="32">
        <v>9057977315</v>
      </c>
      <c r="R37" s="32"/>
    </row>
    <row r="38" spans="1:18" ht="21.75" customHeight="1" x14ac:dyDescent="0.2">
      <c r="A38" s="6" t="s">
        <v>21</v>
      </c>
      <c r="C38" s="13">
        <v>21124532</v>
      </c>
      <c r="D38" s="11"/>
      <c r="E38" s="13">
        <v>39078843165</v>
      </c>
      <c r="F38" s="11"/>
      <c r="G38" s="13">
        <v>37020956743</v>
      </c>
      <c r="H38" s="11"/>
      <c r="I38" s="13">
        <v>2057886422</v>
      </c>
      <c r="J38" s="11"/>
      <c r="K38" s="13">
        <v>21124532</v>
      </c>
      <c r="L38" s="11"/>
      <c r="M38" s="13">
        <v>39078843165</v>
      </c>
      <c r="N38" s="11"/>
      <c r="O38" s="13">
        <v>54643998606</v>
      </c>
      <c r="P38" s="11"/>
      <c r="Q38" s="32">
        <v>-15565155440</v>
      </c>
      <c r="R38" s="32"/>
    </row>
    <row r="39" spans="1:18" ht="21.75" customHeight="1" x14ac:dyDescent="0.2">
      <c r="A39" s="7" t="s">
        <v>23</v>
      </c>
      <c r="C39" s="15">
        <v>1156822</v>
      </c>
      <c r="D39" s="11"/>
      <c r="E39" s="15">
        <v>46170047200</v>
      </c>
      <c r="F39" s="11"/>
      <c r="G39" s="15">
        <v>44026775037</v>
      </c>
      <c r="H39" s="11"/>
      <c r="I39" s="15">
        <v>2143272163</v>
      </c>
      <c r="J39" s="11"/>
      <c r="K39" s="15">
        <v>1156822</v>
      </c>
      <c r="L39" s="11"/>
      <c r="M39" s="15">
        <v>46170047200</v>
      </c>
      <c r="N39" s="11"/>
      <c r="O39" s="15">
        <v>52287722272</v>
      </c>
      <c r="P39" s="11"/>
      <c r="Q39" s="39">
        <v>-6117675071</v>
      </c>
      <c r="R39" s="39"/>
    </row>
    <row r="40" spans="1:18" ht="21.75" customHeight="1" x14ac:dyDescent="0.2">
      <c r="A40" s="8" t="s">
        <v>55</v>
      </c>
      <c r="C40" s="16">
        <v>370074760</v>
      </c>
      <c r="D40" s="11"/>
      <c r="E40" s="16">
        <v>2143416151476</v>
      </c>
      <c r="F40" s="11"/>
      <c r="G40" s="16">
        <v>2061572280172</v>
      </c>
      <c r="H40" s="11"/>
      <c r="I40" s="16">
        <v>81843871308</v>
      </c>
      <c r="J40" s="11"/>
      <c r="K40" s="16">
        <v>370074760</v>
      </c>
      <c r="L40" s="11"/>
      <c r="M40" s="16">
        <v>2143416151476</v>
      </c>
      <c r="N40" s="11"/>
      <c r="O40" s="16">
        <v>2193065485155</v>
      </c>
      <c r="P40" s="11"/>
      <c r="Q40" s="40">
        <f t="shared" ref="Q40" si="0">SUM(Q8:R39)</f>
        <v>-49649333679</v>
      </c>
      <c r="R40" s="40"/>
    </row>
    <row r="42" spans="1:18" ht="18.75" x14ac:dyDescent="0.2">
      <c r="I42" s="13"/>
    </row>
    <row r="43" spans="1:18" ht="18.75" x14ac:dyDescent="0.2">
      <c r="I43" s="13"/>
    </row>
    <row r="44" spans="1:18" ht="18.75" x14ac:dyDescent="0.2">
      <c r="I44" s="13"/>
    </row>
  </sheetData>
  <mergeCells count="41">
    <mergeCell ref="Q38:R38"/>
    <mergeCell ref="Q39:R39"/>
    <mergeCell ref="Q40:R40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8"/>
  <sheetViews>
    <sheetView rightToLeft="1" workbookViewId="0">
      <selection activeCell="P8" sqref="P8:P1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6.140625" bestFit="1" customWidth="1"/>
    <col min="7" max="7" width="1.28515625" customWidth="1"/>
    <col min="8" max="8" width="15.85546875" bestFit="1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  <col min="16" max="16" width="16.42578125" bestFit="1" customWidth="1"/>
  </cols>
  <sheetData>
    <row r="1" spans="1:16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6" ht="21.75" customHeight="1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6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6" ht="14.45" customHeight="1" x14ac:dyDescent="0.2"/>
    <row r="5" spans="1:16" ht="14.45" customHeight="1" x14ac:dyDescent="0.2">
      <c r="A5" s="1" t="s">
        <v>57</v>
      </c>
      <c r="B5" s="26" t="s">
        <v>58</v>
      </c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6" ht="14.45" customHeight="1" x14ac:dyDescent="0.2">
      <c r="D6" s="2" t="s">
        <v>7</v>
      </c>
      <c r="F6" s="27" t="s">
        <v>8</v>
      </c>
      <c r="G6" s="27"/>
      <c r="H6" s="27"/>
      <c r="J6" s="34" t="s">
        <v>9</v>
      </c>
      <c r="K6" s="34"/>
      <c r="L6" s="34"/>
    </row>
    <row r="7" spans="1:16" ht="14.45" customHeight="1" x14ac:dyDescent="0.2">
      <c r="D7" s="3"/>
      <c r="F7" s="3"/>
      <c r="G7" s="3"/>
      <c r="H7" s="3"/>
    </row>
    <row r="8" spans="1:16" ht="14.45" customHeight="1" x14ac:dyDescent="0.2">
      <c r="A8" s="27" t="s">
        <v>59</v>
      </c>
      <c r="B8" s="27"/>
      <c r="D8" s="2" t="s">
        <v>60</v>
      </c>
      <c r="F8" s="2" t="s">
        <v>61</v>
      </c>
      <c r="H8" s="2" t="s">
        <v>62</v>
      </c>
      <c r="J8" s="2" t="s">
        <v>60</v>
      </c>
      <c r="L8" s="2" t="s">
        <v>18</v>
      </c>
    </row>
    <row r="9" spans="1:16" ht="21.75" customHeight="1" x14ac:dyDescent="0.2">
      <c r="A9" s="29" t="s">
        <v>63</v>
      </c>
      <c r="B9" s="29"/>
      <c r="D9" s="10">
        <v>4631646373</v>
      </c>
      <c r="E9" s="11"/>
      <c r="F9" s="10">
        <v>264107855025</v>
      </c>
      <c r="G9" s="11"/>
      <c r="H9" s="10">
        <v>265484517626</v>
      </c>
      <c r="I9" s="11"/>
      <c r="J9" s="10">
        <v>3254983772</v>
      </c>
      <c r="K9" s="11"/>
      <c r="L9" s="12">
        <f>J9/2246758596354*100</f>
        <v>0.1448746553048525</v>
      </c>
      <c r="M9" s="11"/>
      <c r="N9" s="11"/>
      <c r="P9" s="20"/>
    </row>
    <row r="10" spans="1:16" ht="21.75" customHeight="1" x14ac:dyDescent="0.2">
      <c r="A10" s="31" t="s">
        <v>64</v>
      </c>
      <c r="B10" s="31"/>
      <c r="D10" s="13">
        <v>6526585</v>
      </c>
      <c r="E10" s="11"/>
      <c r="F10" s="13">
        <v>27639</v>
      </c>
      <c r="G10" s="11"/>
      <c r="H10" s="13">
        <v>0</v>
      </c>
      <c r="I10" s="11"/>
      <c r="J10" s="13">
        <v>6554224</v>
      </c>
      <c r="K10" s="11"/>
      <c r="L10" s="14">
        <f t="shared" ref="L10:L16" si="0">J10/2246758596354*100</f>
        <v>2.9171910193805773E-4</v>
      </c>
      <c r="M10" s="11"/>
      <c r="N10" s="11"/>
      <c r="P10" s="20"/>
    </row>
    <row r="11" spans="1:16" ht="21.75" customHeight="1" x14ac:dyDescent="0.2">
      <c r="A11" s="31" t="s">
        <v>65</v>
      </c>
      <c r="B11" s="31"/>
      <c r="D11" s="13">
        <v>514086598</v>
      </c>
      <c r="E11" s="11"/>
      <c r="F11" s="13">
        <v>2173908</v>
      </c>
      <c r="G11" s="11"/>
      <c r="H11" s="13">
        <v>0</v>
      </c>
      <c r="I11" s="11"/>
      <c r="J11" s="13">
        <v>516260506</v>
      </c>
      <c r="K11" s="11"/>
      <c r="L11" s="14">
        <f t="shared" si="0"/>
        <v>2.2978014052679199E-2</v>
      </c>
      <c r="M11" s="11"/>
      <c r="N11" s="11"/>
    </row>
    <row r="12" spans="1:16" ht="21.75" customHeight="1" x14ac:dyDescent="0.2">
      <c r="A12" s="31" t="s">
        <v>66</v>
      </c>
      <c r="B12" s="31"/>
      <c r="D12" s="13">
        <v>3806977</v>
      </c>
      <c r="E12" s="11"/>
      <c r="F12" s="13">
        <v>16098</v>
      </c>
      <c r="G12" s="11"/>
      <c r="H12" s="13">
        <v>0</v>
      </c>
      <c r="I12" s="11"/>
      <c r="J12" s="13">
        <v>3823075</v>
      </c>
      <c r="K12" s="11"/>
      <c r="L12" s="14">
        <f t="shared" si="0"/>
        <v>1.7015958039301679E-4</v>
      </c>
      <c r="M12" s="11"/>
      <c r="N12" s="11"/>
    </row>
    <row r="13" spans="1:16" ht="21.75" customHeight="1" x14ac:dyDescent="0.2">
      <c r="A13" s="31" t="s">
        <v>67</v>
      </c>
      <c r="B13" s="31"/>
      <c r="D13" s="13">
        <v>9014193</v>
      </c>
      <c r="E13" s="11"/>
      <c r="F13" s="13">
        <v>31163417890</v>
      </c>
      <c r="G13" s="11"/>
      <c r="H13" s="13">
        <v>27281369600</v>
      </c>
      <c r="I13" s="11"/>
      <c r="J13" s="13">
        <v>3891062483</v>
      </c>
      <c r="K13" s="11"/>
      <c r="L13" s="14">
        <f t="shared" si="0"/>
        <v>0.17318560566828797</v>
      </c>
      <c r="M13" s="11"/>
      <c r="N13" s="11"/>
    </row>
    <row r="14" spans="1:16" ht="21.75" customHeight="1" x14ac:dyDescent="0.2">
      <c r="A14" s="31" t="s">
        <v>68</v>
      </c>
      <c r="B14" s="31"/>
      <c r="D14" s="13">
        <v>678</v>
      </c>
      <c r="E14" s="11"/>
      <c r="F14" s="13">
        <v>0</v>
      </c>
      <c r="G14" s="11"/>
      <c r="H14" s="13">
        <v>0</v>
      </c>
      <c r="I14" s="11"/>
      <c r="J14" s="13">
        <v>678</v>
      </c>
      <c r="K14" s="11"/>
      <c r="L14" s="14">
        <f t="shared" si="0"/>
        <v>3.0176806760648263E-8</v>
      </c>
      <c r="M14" s="11"/>
      <c r="N14" s="11"/>
    </row>
    <row r="15" spans="1:16" ht="21.75" customHeight="1" x14ac:dyDescent="0.2">
      <c r="A15" s="31" t="s">
        <v>69</v>
      </c>
      <c r="B15" s="31"/>
      <c r="D15" s="13">
        <v>5600857351</v>
      </c>
      <c r="E15" s="11"/>
      <c r="F15" s="13">
        <v>27280000000</v>
      </c>
      <c r="G15" s="11"/>
      <c r="H15" s="13">
        <v>32700000000</v>
      </c>
      <c r="I15" s="11"/>
      <c r="J15" s="13">
        <v>180857351</v>
      </c>
      <c r="K15" s="11"/>
      <c r="L15" s="14">
        <f t="shared" si="0"/>
        <v>8.0497010801913529E-3</v>
      </c>
      <c r="M15" s="11"/>
      <c r="N15" s="11"/>
    </row>
    <row r="16" spans="1:16" ht="21.75" customHeight="1" x14ac:dyDescent="0.2">
      <c r="A16" s="35" t="s">
        <v>70</v>
      </c>
      <c r="B16" s="35"/>
      <c r="D16" s="15">
        <v>50000000</v>
      </c>
      <c r="E16" s="11"/>
      <c r="F16" s="15">
        <v>0</v>
      </c>
      <c r="G16" s="11"/>
      <c r="H16" s="15">
        <v>0</v>
      </c>
      <c r="I16" s="11"/>
      <c r="J16" s="15">
        <v>50000000</v>
      </c>
      <c r="K16" s="11"/>
      <c r="L16" s="14">
        <f t="shared" si="0"/>
        <v>2.2254282271864504E-3</v>
      </c>
      <c r="M16" s="11"/>
      <c r="N16" s="11"/>
    </row>
    <row r="17" spans="1:14" ht="21.75" customHeight="1" x14ac:dyDescent="0.2">
      <c r="A17" s="36" t="s">
        <v>55</v>
      </c>
      <c r="B17" s="36"/>
      <c r="D17" s="16">
        <v>10815938755</v>
      </c>
      <c r="E17" s="11"/>
      <c r="F17" s="16">
        <v>322553518199</v>
      </c>
      <c r="G17" s="11"/>
      <c r="H17" s="16">
        <v>325465887226</v>
      </c>
      <c r="I17" s="11"/>
      <c r="J17" s="16">
        <f>SUM(J9:J16)</f>
        <v>7903542089</v>
      </c>
      <c r="K17" s="11"/>
      <c r="L17" s="17">
        <f>SUM(L9:L16)</f>
        <v>0.3517753131923354</v>
      </c>
      <c r="M17" s="11"/>
      <c r="N17" s="11"/>
    </row>
    <row r="18" spans="1:14" x14ac:dyDescent="0.2"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</sheetData>
  <mergeCells count="16"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5"/>
  <sheetViews>
    <sheetView rightToLeft="1" workbookViewId="0">
      <selection activeCell="F13" sqref="F13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9.5703125" customWidth="1"/>
    <col min="9" max="9" width="1.28515625" customWidth="1"/>
    <col min="10" max="10" width="19.42578125" customWidth="1"/>
    <col min="11" max="11" width="0.28515625" customWidth="1"/>
    <col min="14" max="14" width="16.42578125" bestFit="1" customWidth="1"/>
  </cols>
  <sheetData>
    <row r="1" spans="1:14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4" ht="21.75" customHeight="1" x14ac:dyDescent="0.2">
      <c r="A2" s="25" t="s">
        <v>71</v>
      </c>
      <c r="B2" s="25"/>
      <c r="C2" s="25"/>
      <c r="D2" s="25"/>
      <c r="E2" s="25"/>
      <c r="F2" s="25"/>
      <c r="G2" s="25"/>
      <c r="H2" s="25"/>
      <c r="I2" s="25"/>
      <c r="J2" s="25"/>
    </row>
    <row r="3" spans="1:14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</row>
    <row r="4" spans="1:14" ht="14.45" customHeight="1" x14ac:dyDescent="0.2"/>
    <row r="5" spans="1:14" ht="29.1" customHeight="1" x14ac:dyDescent="0.2">
      <c r="A5" s="1" t="s">
        <v>72</v>
      </c>
      <c r="B5" s="26" t="s">
        <v>73</v>
      </c>
      <c r="C5" s="26"/>
      <c r="D5" s="26"/>
      <c r="E5" s="26"/>
      <c r="F5" s="26"/>
      <c r="G5" s="26"/>
      <c r="H5" s="26"/>
      <c r="I5" s="26"/>
      <c r="J5" s="26"/>
    </row>
    <row r="6" spans="1:14" ht="14.45" customHeight="1" x14ac:dyDescent="0.2"/>
    <row r="7" spans="1:14" ht="14.45" customHeight="1" x14ac:dyDescent="0.2">
      <c r="A7" s="27" t="s">
        <v>74</v>
      </c>
      <c r="B7" s="27"/>
      <c r="D7" s="2" t="s">
        <v>75</v>
      </c>
      <c r="F7" s="2" t="s">
        <v>60</v>
      </c>
      <c r="H7" s="2" t="s">
        <v>76</v>
      </c>
      <c r="J7" s="2" t="s">
        <v>77</v>
      </c>
    </row>
    <row r="8" spans="1:14" ht="21.75" customHeight="1" x14ac:dyDescent="0.2">
      <c r="A8" s="29" t="s">
        <v>78</v>
      </c>
      <c r="B8" s="29"/>
      <c r="D8" s="21" t="s">
        <v>79</v>
      </c>
      <c r="E8" s="11"/>
      <c r="F8" s="10">
        <f>'درآمد سرمایه گذاری در سهام'!J59</f>
        <v>88245409500</v>
      </c>
      <c r="G8" s="11"/>
      <c r="H8" s="12">
        <f>F8/$F$13*100</f>
        <v>99.962319840282319</v>
      </c>
      <c r="I8" s="11"/>
      <c r="J8" s="12">
        <f>F8/2246758596354*100</f>
        <v>3.9276765044185473</v>
      </c>
      <c r="N8" s="20"/>
    </row>
    <row r="9" spans="1:14" ht="21.75" customHeight="1" x14ac:dyDescent="0.2">
      <c r="A9" s="31" t="s">
        <v>80</v>
      </c>
      <c r="B9" s="31"/>
      <c r="D9" s="22" t="s">
        <v>81</v>
      </c>
      <c r="E9" s="11"/>
      <c r="F9" s="13">
        <v>0</v>
      </c>
      <c r="G9" s="11"/>
      <c r="H9" s="14">
        <f t="shared" ref="H9:H13" si="0">F9/$F$13*100</f>
        <v>0</v>
      </c>
      <c r="I9" s="11"/>
      <c r="J9" s="14">
        <f t="shared" ref="J9:J12" si="1">F9/2246758596354*100</f>
        <v>0</v>
      </c>
    </row>
    <row r="10" spans="1:14" ht="21.75" customHeight="1" x14ac:dyDescent="0.2">
      <c r="A10" s="31" t="s">
        <v>82</v>
      </c>
      <c r="B10" s="31"/>
      <c r="D10" s="22" t="s">
        <v>83</v>
      </c>
      <c r="E10" s="11"/>
      <c r="F10" s="13">
        <v>0</v>
      </c>
      <c r="G10" s="11"/>
      <c r="H10" s="14">
        <f t="shared" si="0"/>
        <v>0</v>
      </c>
      <c r="I10" s="11"/>
      <c r="J10" s="14">
        <f t="shared" si="1"/>
        <v>0</v>
      </c>
    </row>
    <row r="11" spans="1:14" ht="21.75" customHeight="1" x14ac:dyDescent="0.2">
      <c r="A11" s="31" t="s">
        <v>84</v>
      </c>
      <c r="B11" s="31"/>
      <c r="D11" s="22" t="s">
        <v>85</v>
      </c>
      <c r="E11" s="11"/>
      <c r="F11" s="13">
        <f>'سود سپرده بانکی'!G13</f>
        <v>16185255</v>
      </c>
      <c r="G11" s="11"/>
      <c r="H11" s="14">
        <f t="shared" si="0"/>
        <v>1.833427535974581E-2</v>
      </c>
      <c r="I11" s="11"/>
      <c r="J11" s="14">
        <f t="shared" si="1"/>
        <v>7.2038246682421263E-4</v>
      </c>
      <c r="N11" s="20"/>
    </row>
    <row r="12" spans="1:14" ht="21.75" customHeight="1" x14ac:dyDescent="0.2">
      <c r="A12" s="35" t="s">
        <v>86</v>
      </c>
      <c r="B12" s="35"/>
      <c r="D12" s="22" t="s">
        <v>87</v>
      </c>
      <c r="E12" s="11"/>
      <c r="F12" s="15">
        <f>'سایر درآمدها'!D11</f>
        <v>17078290</v>
      </c>
      <c r="G12" s="11"/>
      <c r="H12" s="14">
        <f t="shared" si="0"/>
        <v>1.9345884357929069E-2</v>
      </c>
      <c r="I12" s="11"/>
      <c r="J12" s="14">
        <f t="shared" si="1"/>
        <v>7.601301727615217E-4</v>
      </c>
      <c r="N12" s="20"/>
    </row>
    <row r="13" spans="1:14" ht="21.75" customHeight="1" thickBot="1" x14ac:dyDescent="0.25">
      <c r="A13" s="36" t="s">
        <v>55</v>
      </c>
      <c r="B13" s="36"/>
      <c r="D13" s="13"/>
      <c r="E13" s="11"/>
      <c r="F13" s="16">
        <f>SUM(F8:F12)</f>
        <v>88278673045</v>
      </c>
      <c r="G13" s="11"/>
      <c r="H13" s="24">
        <f t="shared" si="0"/>
        <v>100</v>
      </c>
      <c r="I13" s="11"/>
      <c r="J13" s="17">
        <f>SUM(J8:J12)</f>
        <v>3.9291570170581331</v>
      </c>
      <c r="N13" s="20"/>
    </row>
    <row r="14" spans="1:14" ht="13.5" thickTop="1" x14ac:dyDescent="0.2">
      <c r="D14" s="11"/>
      <c r="E14" s="11"/>
      <c r="F14" s="11"/>
      <c r="G14" s="11"/>
      <c r="H14" s="11"/>
      <c r="I14" s="11"/>
      <c r="J14" s="11"/>
    </row>
    <row r="15" spans="1:14" x14ac:dyDescent="0.2">
      <c r="D15" s="11"/>
      <c r="E15" s="11"/>
      <c r="F15" s="11"/>
      <c r="G15" s="11"/>
      <c r="H15" s="11"/>
      <c r="I15" s="11"/>
      <c r="J15" s="11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66"/>
  <sheetViews>
    <sheetView rightToLeft="1" topLeftCell="A61" workbookViewId="0">
      <selection activeCell="F61" sqref="F61:L76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5.8554687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5.85546875" bestFit="1" customWidth="1"/>
    <col min="15" max="16" width="1.28515625" customWidth="1"/>
    <col min="17" max="17" width="15.85546875" bestFit="1" customWidth="1"/>
    <col min="18" max="18" width="1.28515625" customWidth="1"/>
    <col min="19" max="19" width="15.7109375" bestFit="1" customWidth="1"/>
    <col min="20" max="20" width="1.28515625" customWidth="1"/>
    <col min="21" max="21" width="15.85546875" bestFit="1" customWidth="1"/>
    <col min="22" max="22" width="1.28515625" customWidth="1"/>
    <col min="23" max="23" width="17.28515625" bestFit="1" customWidth="1"/>
    <col min="24" max="24" width="0.28515625" customWidth="1"/>
    <col min="26" max="26" width="15.7109375" bestFit="1" customWidth="1"/>
  </cols>
  <sheetData>
    <row r="1" spans="1:27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7" ht="21.75" customHeight="1" x14ac:dyDescent="0.2">
      <c r="A2" s="25" t="s">
        <v>71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</row>
    <row r="3" spans="1:27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</row>
    <row r="4" spans="1:27" ht="14.45" customHeight="1" x14ac:dyDescent="0.2"/>
    <row r="5" spans="1:27" ht="14.45" customHeight="1" x14ac:dyDescent="0.2">
      <c r="A5" s="1" t="s">
        <v>88</v>
      </c>
      <c r="B5" s="26" t="s">
        <v>89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</row>
    <row r="6" spans="1:27" ht="22.5" customHeight="1" x14ac:dyDescent="0.2">
      <c r="D6" s="27" t="s">
        <v>90</v>
      </c>
      <c r="E6" s="27"/>
      <c r="F6" s="27"/>
      <c r="G6" s="27"/>
      <c r="H6" s="27"/>
      <c r="I6" s="27"/>
      <c r="J6" s="27"/>
      <c r="K6" s="27"/>
      <c r="L6" s="27"/>
      <c r="N6" s="27" t="s">
        <v>91</v>
      </c>
      <c r="O6" s="27"/>
      <c r="P6" s="27"/>
      <c r="Q6" s="27"/>
      <c r="R6" s="27"/>
      <c r="S6" s="27"/>
      <c r="T6" s="27"/>
      <c r="U6" s="27"/>
      <c r="V6" s="27"/>
      <c r="W6" s="27"/>
    </row>
    <row r="7" spans="1:27" ht="14.45" customHeight="1" x14ac:dyDescent="0.2">
      <c r="D7" s="3"/>
      <c r="E7" s="3"/>
      <c r="F7" s="3"/>
      <c r="G7" s="3"/>
      <c r="H7" s="3"/>
      <c r="I7" s="3"/>
      <c r="J7" s="28" t="s">
        <v>55</v>
      </c>
      <c r="K7" s="28"/>
      <c r="L7" s="28"/>
      <c r="N7" s="3"/>
      <c r="O7" s="3"/>
      <c r="P7" s="3"/>
      <c r="Q7" s="3"/>
      <c r="R7" s="3"/>
      <c r="S7" s="3"/>
      <c r="T7" s="3"/>
      <c r="U7" s="28" t="s">
        <v>55</v>
      </c>
      <c r="V7" s="28"/>
      <c r="W7" s="28"/>
    </row>
    <row r="8" spans="1:27" ht="34.5" customHeight="1" x14ac:dyDescent="0.2">
      <c r="A8" s="27" t="s">
        <v>92</v>
      </c>
      <c r="B8" s="27"/>
      <c r="D8" s="2" t="s">
        <v>93</v>
      </c>
      <c r="F8" s="2" t="s">
        <v>94</v>
      </c>
      <c r="H8" s="2" t="s">
        <v>95</v>
      </c>
      <c r="J8" s="4" t="s">
        <v>60</v>
      </c>
      <c r="K8" s="3"/>
      <c r="L8" s="4" t="s">
        <v>76</v>
      </c>
      <c r="N8" s="2" t="s">
        <v>93</v>
      </c>
      <c r="P8" s="27" t="s">
        <v>94</v>
      </c>
      <c r="Q8" s="27"/>
      <c r="S8" s="2" t="s">
        <v>95</v>
      </c>
      <c r="U8" s="4" t="s">
        <v>60</v>
      </c>
      <c r="V8" s="3"/>
      <c r="W8" s="4" t="s">
        <v>76</v>
      </c>
    </row>
    <row r="9" spans="1:27" ht="21.75" customHeight="1" x14ac:dyDescent="0.2">
      <c r="A9" s="29" t="s">
        <v>29</v>
      </c>
      <c r="B9" s="29"/>
      <c r="D9" s="10">
        <v>0</v>
      </c>
      <c r="E9" s="11"/>
      <c r="F9" s="10">
        <v>0</v>
      </c>
      <c r="G9" s="11"/>
      <c r="H9" s="10">
        <v>-413742319</v>
      </c>
      <c r="I9" s="11"/>
      <c r="J9" s="10">
        <f>D9+F9+H9</f>
        <v>-413742319</v>
      </c>
      <c r="K9" s="11"/>
      <c r="L9" s="12">
        <f>J9/88278673045*100</f>
        <v>-0.46867754660187866</v>
      </c>
      <c r="M9" s="11"/>
      <c r="N9" s="10">
        <v>2380458504</v>
      </c>
      <c r="O9" s="11"/>
      <c r="P9" s="30">
        <v>0</v>
      </c>
      <c r="Q9" s="30"/>
      <c r="R9" s="11"/>
      <c r="S9" s="10">
        <v>-17767053585</v>
      </c>
      <c r="T9" s="11"/>
      <c r="U9" s="10">
        <f>N9+P9+S9</f>
        <v>-15386595081</v>
      </c>
      <c r="V9" s="11"/>
      <c r="W9" s="12">
        <f>U9/107122820005*100</f>
        <v>-14.363508242484491</v>
      </c>
      <c r="X9" s="11"/>
      <c r="Y9" s="11"/>
      <c r="Z9" s="13"/>
      <c r="AA9" s="11"/>
    </row>
    <row r="10" spans="1:27" ht="21.75" customHeight="1" x14ac:dyDescent="0.2">
      <c r="A10" s="31" t="s">
        <v>23</v>
      </c>
      <c r="B10" s="31"/>
      <c r="D10" s="13">
        <v>0</v>
      </c>
      <c r="E10" s="11"/>
      <c r="F10" s="13">
        <v>2143272163</v>
      </c>
      <c r="G10" s="11"/>
      <c r="H10" s="13">
        <v>-1837214389</v>
      </c>
      <c r="I10" s="11"/>
      <c r="J10" s="13">
        <f t="shared" ref="J10:J58" si="0">D10+F10+H10</f>
        <v>306057774</v>
      </c>
      <c r="K10" s="11"/>
      <c r="L10" s="14">
        <f t="shared" ref="L10:L58" si="1">J10/88278673045*100</f>
        <v>0.34669503226899118</v>
      </c>
      <c r="M10" s="11"/>
      <c r="N10" s="13">
        <v>15104421456</v>
      </c>
      <c r="O10" s="11"/>
      <c r="P10" s="32">
        <v>-6117675071</v>
      </c>
      <c r="Q10" s="32"/>
      <c r="R10" s="11"/>
      <c r="S10" s="13">
        <v>-1837214389</v>
      </c>
      <c r="T10" s="11"/>
      <c r="U10" s="13">
        <f t="shared" ref="U10:U58" si="2">N10+P10+S10</f>
        <v>7149531996</v>
      </c>
      <c r="V10" s="11"/>
      <c r="W10" s="14">
        <f t="shared" ref="W10:W58" si="3">U10/107122820005*100</f>
        <v>6.6741446833329192</v>
      </c>
      <c r="X10" s="11"/>
      <c r="Y10" s="11"/>
      <c r="Z10" s="11"/>
      <c r="AA10" s="11"/>
    </row>
    <row r="11" spans="1:27" ht="21.75" customHeight="1" x14ac:dyDescent="0.2">
      <c r="A11" s="31" t="s">
        <v>46</v>
      </c>
      <c r="B11" s="31"/>
      <c r="D11" s="13">
        <v>0</v>
      </c>
      <c r="E11" s="11"/>
      <c r="F11" s="13">
        <v>0</v>
      </c>
      <c r="G11" s="11"/>
      <c r="H11" s="13">
        <f>'درآمد ناشی از فروش'!I10</f>
        <v>-123462877</v>
      </c>
      <c r="I11" s="11"/>
      <c r="J11" s="13">
        <f t="shared" si="0"/>
        <v>-123462877</v>
      </c>
      <c r="K11" s="11"/>
      <c r="L11" s="14">
        <f t="shared" si="1"/>
        <v>-0.13985583690985576</v>
      </c>
      <c r="M11" s="11"/>
      <c r="N11" s="13">
        <f>674+2700000000</f>
        <v>2700000674</v>
      </c>
      <c r="O11" s="11"/>
      <c r="P11" s="32">
        <v>0</v>
      </c>
      <c r="Q11" s="32"/>
      <c r="R11" s="11"/>
      <c r="S11" s="13">
        <v>-20136098211</v>
      </c>
      <c r="T11" s="11"/>
      <c r="U11" s="13">
        <f t="shared" si="2"/>
        <v>-17436097537</v>
      </c>
      <c r="V11" s="11"/>
      <c r="W11" s="14">
        <f t="shared" si="3"/>
        <v>-16.276735000241931</v>
      </c>
      <c r="X11" s="11"/>
      <c r="Y11" s="11"/>
      <c r="Z11" s="11"/>
      <c r="AA11" s="11"/>
    </row>
    <row r="12" spans="1:27" ht="21.75" customHeight="1" x14ac:dyDescent="0.2">
      <c r="A12" s="31" t="s">
        <v>53</v>
      </c>
      <c r="B12" s="31"/>
      <c r="D12" s="13">
        <v>0</v>
      </c>
      <c r="E12" s="11"/>
      <c r="F12" s="13">
        <v>0</v>
      </c>
      <c r="G12" s="11"/>
      <c r="H12" s="13">
        <v>1537325471</v>
      </c>
      <c r="I12" s="11"/>
      <c r="J12" s="13">
        <f t="shared" si="0"/>
        <v>1537325471</v>
      </c>
      <c r="K12" s="11"/>
      <c r="L12" s="14">
        <f t="shared" si="1"/>
        <v>1.7414460570973345</v>
      </c>
      <c r="M12" s="11"/>
      <c r="N12" s="13">
        <v>0</v>
      </c>
      <c r="O12" s="11"/>
      <c r="P12" s="32">
        <v>0</v>
      </c>
      <c r="Q12" s="32"/>
      <c r="R12" s="11"/>
      <c r="S12" s="13">
        <v>1537325471</v>
      </c>
      <c r="T12" s="11"/>
      <c r="U12" s="13">
        <f t="shared" si="2"/>
        <v>1537325471</v>
      </c>
      <c r="V12" s="11"/>
      <c r="W12" s="14">
        <f t="shared" si="3"/>
        <v>1.4351054900610762</v>
      </c>
      <c r="X12" s="11"/>
      <c r="Y12" s="11"/>
      <c r="Z12" s="11"/>
      <c r="AA12" s="11"/>
    </row>
    <row r="13" spans="1:27" ht="21.75" customHeight="1" x14ac:dyDescent="0.2">
      <c r="A13" s="31" t="s">
        <v>41</v>
      </c>
      <c r="B13" s="31"/>
      <c r="D13" s="13">
        <v>0</v>
      </c>
      <c r="E13" s="11"/>
      <c r="F13" s="13">
        <v>0</v>
      </c>
      <c r="G13" s="11"/>
      <c r="H13" s="13">
        <f>'درآمد ناشی از فروش'!I12</f>
        <v>63435562</v>
      </c>
      <c r="I13" s="11"/>
      <c r="J13" s="13">
        <f t="shared" si="0"/>
        <v>63435562</v>
      </c>
      <c r="K13" s="11"/>
      <c r="L13" s="14">
        <f t="shared" si="1"/>
        <v>7.1858309387663494E-2</v>
      </c>
      <c r="M13" s="11"/>
      <c r="N13" s="13">
        <v>400945522</v>
      </c>
      <c r="O13" s="11"/>
      <c r="P13" s="32">
        <v>0</v>
      </c>
      <c r="Q13" s="32"/>
      <c r="R13" s="11"/>
      <c r="S13" s="13">
        <v>-14164608328</v>
      </c>
      <c r="T13" s="11"/>
      <c r="U13" s="13">
        <f t="shared" si="2"/>
        <v>-13763662806</v>
      </c>
      <c r="V13" s="11"/>
      <c r="W13" s="14">
        <f t="shared" si="3"/>
        <v>-12.848488123592691</v>
      </c>
      <c r="X13" s="11"/>
      <c r="Y13" s="11"/>
      <c r="Z13" s="11"/>
      <c r="AA13" s="11"/>
    </row>
    <row r="14" spans="1:27" ht="21.75" customHeight="1" x14ac:dyDescent="0.2">
      <c r="A14" s="31" t="s">
        <v>96</v>
      </c>
      <c r="B14" s="31"/>
      <c r="D14" s="13">
        <v>0</v>
      </c>
      <c r="E14" s="11"/>
      <c r="F14" s="13">
        <v>0</v>
      </c>
      <c r="G14" s="11"/>
      <c r="H14" s="13">
        <v>0</v>
      </c>
      <c r="I14" s="11"/>
      <c r="J14" s="13">
        <f t="shared" si="0"/>
        <v>0</v>
      </c>
      <c r="K14" s="11"/>
      <c r="L14" s="14">
        <f t="shared" si="1"/>
        <v>0</v>
      </c>
      <c r="M14" s="11"/>
      <c r="N14" s="13">
        <v>0</v>
      </c>
      <c r="O14" s="11"/>
      <c r="P14" s="32">
        <v>0</v>
      </c>
      <c r="Q14" s="32"/>
      <c r="R14" s="11"/>
      <c r="S14" s="13">
        <v>4628497035</v>
      </c>
      <c r="T14" s="11"/>
      <c r="U14" s="13">
        <f t="shared" si="2"/>
        <v>4628497035</v>
      </c>
      <c r="V14" s="11"/>
      <c r="W14" s="14">
        <f t="shared" si="3"/>
        <v>4.3207386015266991</v>
      </c>
      <c r="X14" s="11"/>
      <c r="Y14" s="11"/>
      <c r="Z14" s="11"/>
      <c r="AA14" s="11"/>
    </row>
    <row r="15" spans="1:27" ht="21.75" customHeight="1" x14ac:dyDescent="0.2">
      <c r="A15" s="31" t="s">
        <v>51</v>
      </c>
      <c r="B15" s="31"/>
      <c r="D15" s="13">
        <v>0</v>
      </c>
      <c r="E15" s="11"/>
      <c r="F15" s="13">
        <v>345057000</v>
      </c>
      <c r="G15" s="11"/>
      <c r="H15" s="13">
        <v>0</v>
      </c>
      <c r="I15" s="11"/>
      <c r="J15" s="13">
        <f t="shared" si="0"/>
        <v>345057000</v>
      </c>
      <c r="K15" s="11"/>
      <c r="L15" s="14">
        <f t="shared" si="1"/>
        <v>0.39087243622715917</v>
      </c>
      <c r="M15" s="11"/>
      <c r="N15" s="13">
        <v>0</v>
      </c>
      <c r="O15" s="11"/>
      <c r="P15" s="32">
        <v>345057000</v>
      </c>
      <c r="Q15" s="32"/>
      <c r="R15" s="11"/>
      <c r="S15" s="13">
        <v>11104138441</v>
      </c>
      <c r="T15" s="11"/>
      <c r="U15" s="13">
        <f t="shared" si="2"/>
        <v>11449195441</v>
      </c>
      <c r="V15" s="11"/>
      <c r="W15" s="14">
        <f t="shared" si="3"/>
        <v>10.687914526956632</v>
      </c>
      <c r="X15" s="11"/>
      <c r="Y15" s="11"/>
      <c r="Z15" s="11"/>
      <c r="AA15" s="11"/>
    </row>
    <row r="16" spans="1:27" ht="21.75" customHeight="1" x14ac:dyDescent="0.2">
      <c r="A16" s="31" t="s">
        <v>97</v>
      </c>
      <c r="B16" s="31"/>
      <c r="D16" s="13">
        <v>0</v>
      </c>
      <c r="E16" s="11"/>
      <c r="F16" s="13">
        <v>0</v>
      </c>
      <c r="G16" s="11"/>
      <c r="H16" s="13">
        <v>0</v>
      </c>
      <c r="I16" s="11"/>
      <c r="J16" s="13">
        <f t="shared" si="0"/>
        <v>0</v>
      </c>
      <c r="K16" s="11"/>
      <c r="L16" s="14">
        <f t="shared" si="1"/>
        <v>0</v>
      </c>
      <c r="M16" s="11"/>
      <c r="N16" s="13">
        <v>0</v>
      </c>
      <c r="O16" s="11"/>
      <c r="P16" s="32">
        <v>0</v>
      </c>
      <c r="Q16" s="32"/>
      <c r="R16" s="11"/>
      <c r="S16" s="13">
        <v>2126512735</v>
      </c>
      <c r="T16" s="11"/>
      <c r="U16" s="13">
        <f t="shared" si="2"/>
        <v>2126512735</v>
      </c>
      <c r="V16" s="11"/>
      <c r="W16" s="14">
        <f t="shared" si="3"/>
        <v>1.9851164624873991</v>
      </c>
      <c r="X16" s="11"/>
      <c r="Y16" s="11"/>
      <c r="Z16" s="11"/>
      <c r="AA16" s="11"/>
    </row>
    <row r="17" spans="1:27" ht="21.75" customHeight="1" x14ac:dyDescent="0.2">
      <c r="A17" s="31" t="s">
        <v>28</v>
      </c>
      <c r="B17" s="31"/>
      <c r="D17" s="13">
        <v>0</v>
      </c>
      <c r="E17" s="11"/>
      <c r="F17" s="13">
        <v>5894797854</v>
      </c>
      <c r="G17" s="11"/>
      <c r="H17" s="13">
        <v>0</v>
      </c>
      <c r="I17" s="11"/>
      <c r="J17" s="13">
        <f t="shared" si="0"/>
        <v>5894797854</v>
      </c>
      <c r="K17" s="11"/>
      <c r="L17" s="14">
        <f t="shared" si="1"/>
        <v>6.6774880621451231</v>
      </c>
      <c r="M17" s="11"/>
      <c r="N17" s="13">
        <v>9532616310</v>
      </c>
      <c r="O17" s="11"/>
      <c r="P17" s="32">
        <v>26183869528</v>
      </c>
      <c r="Q17" s="32"/>
      <c r="R17" s="11"/>
      <c r="S17" s="13">
        <v>1954942742</v>
      </c>
      <c r="T17" s="11"/>
      <c r="U17" s="13">
        <f t="shared" si="2"/>
        <v>37671428580</v>
      </c>
      <c r="V17" s="11"/>
      <c r="W17" s="14">
        <f t="shared" si="3"/>
        <v>35.166576625075471</v>
      </c>
      <c r="X17" s="11"/>
      <c r="Y17" s="11"/>
      <c r="Z17" s="11"/>
      <c r="AA17" s="11"/>
    </row>
    <row r="18" spans="1:27" ht="21.75" customHeight="1" x14ac:dyDescent="0.2">
      <c r="A18" s="31" t="s">
        <v>98</v>
      </c>
      <c r="B18" s="31"/>
      <c r="D18" s="13">
        <v>0</v>
      </c>
      <c r="E18" s="11"/>
      <c r="F18" s="13">
        <v>0</v>
      </c>
      <c r="G18" s="11"/>
      <c r="H18" s="13">
        <v>0</v>
      </c>
      <c r="I18" s="11"/>
      <c r="J18" s="13">
        <f t="shared" si="0"/>
        <v>0</v>
      </c>
      <c r="K18" s="11"/>
      <c r="L18" s="14">
        <f t="shared" si="1"/>
        <v>0</v>
      </c>
      <c r="M18" s="11"/>
      <c r="N18" s="13">
        <v>1875000000</v>
      </c>
      <c r="O18" s="11"/>
      <c r="P18" s="32">
        <v>0</v>
      </c>
      <c r="Q18" s="32"/>
      <c r="R18" s="11"/>
      <c r="S18" s="13">
        <v>-126347387</v>
      </c>
      <c r="T18" s="11"/>
      <c r="U18" s="13">
        <f t="shared" si="2"/>
        <v>1748652613</v>
      </c>
      <c r="V18" s="11"/>
      <c r="W18" s="14">
        <f t="shared" si="3"/>
        <v>1.6323810490784141</v>
      </c>
      <c r="X18" s="11"/>
      <c r="Y18" s="11"/>
      <c r="Z18" s="11"/>
      <c r="AA18" s="11"/>
    </row>
    <row r="19" spans="1:27" ht="21.75" customHeight="1" x14ac:dyDescent="0.2">
      <c r="A19" s="31" t="s">
        <v>99</v>
      </c>
      <c r="B19" s="31"/>
      <c r="D19" s="13">
        <v>0</v>
      </c>
      <c r="E19" s="11"/>
      <c r="F19" s="13">
        <v>0</v>
      </c>
      <c r="G19" s="11"/>
      <c r="H19" s="13">
        <v>0</v>
      </c>
      <c r="I19" s="11"/>
      <c r="J19" s="13">
        <f t="shared" si="0"/>
        <v>0</v>
      </c>
      <c r="K19" s="11"/>
      <c r="L19" s="14">
        <f t="shared" si="1"/>
        <v>0</v>
      </c>
      <c r="M19" s="11"/>
      <c r="N19" s="13">
        <v>0</v>
      </c>
      <c r="O19" s="11"/>
      <c r="P19" s="32">
        <v>0</v>
      </c>
      <c r="Q19" s="32"/>
      <c r="R19" s="11"/>
      <c r="S19" s="13">
        <v>-1523485614</v>
      </c>
      <c r="T19" s="11"/>
      <c r="U19" s="13">
        <f t="shared" si="2"/>
        <v>-1523485614</v>
      </c>
      <c r="V19" s="11"/>
      <c r="W19" s="14">
        <f t="shared" si="3"/>
        <v>-1.4221858740545579</v>
      </c>
      <c r="X19" s="11"/>
      <c r="Y19" s="11"/>
      <c r="Z19" s="11"/>
      <c r="AA19" s="11"/>
    </row>
    <row r="20" spans="1:27" ht="21.75" customHeight="1" x14ac:dyDescent="0.2">
      <c r="A20" s="31" t="s">
        <v>100</v>
      </c>
      <c r="B20" s="31"/>
      <c r="D20" s="13">
        <v>0</v>
      </c>
      <c r="E20" s="11"/>
      <c r="F20" s="13">
        <v>0</v>
      </c>
      <c r="G20" s="11"/>
      <c r="H20" s="13">
        <v>0</v>
      </c>
      <c r="I20" s="11"/>
      <c r="J20" s="13">
        <f t="shared" si="0"/>
        <v>0</v>
      </c>
      <c r="K20" s="11"/>
      <c r="L20" s="14">
        <f t="shared" si="1"/>
        <v>0</v>
      </c>
      <c r="M20" s="11"/>
      <c r="N20" s="13">
        <v>0</v>
      </c>
      <c r="O20" s="11"/>
      <c r="P20" s="32">
        <v>0</v>
      </c>
      <c r="Q20" s="32"/>
      <c r="R20" s="11"/>
      <c r="S20" s="13">
        <v>-531326525</v>
      </c>
      <c r="T20" s="11"/>
      <c r="U20" s="13">
        <f t="shared" si="2"/>
        <v>-531326525</v>
      </c>
      <c r="V20" s="11"/>
      <c r="W20" s="14">
        <f t="shared" si="3"/>
        <v>-0.49599751479208642</v>
      </c>
      <c r="X20" s="11"/>
      <c r="Y20" s="11"/>
      <c r="Z20" s="11"/>
      <c r="AA20" s="11"/>
    </row>
    <row r="21" spans="1:27" ht="21.75" customHeight="1" x14ac:dyDescent="0.2">
      <c r="A21" s="31" t="s">
        <v>101</v>
      </c>
      <c r="B21" s="31"/>
      <c r="D21" s="13">
        <v>0</v>
      </c>
      <c r="E21" s="11"/>
      <c r="F21" s="13">
        <v>0</v>
      </c>
      <c r="G21" s="11"/>
      <c r="H21" s="13">
        <v>0</v>
      </c>
      <c r="I21" s="11"/>
      <c r="J21" s="13">
        <f t="shared" si="0"/>
        <v>0</v>
      </c>
      <c r="K21" s="11"/>
      <c r="L21" s="14">
        <f t="shared" si="1"/>
        <v>0</v>
      </c>
      <c r="M21" s="11"/>
      <c r="N21" s="13">
        <v>0</v>
      </c>
      <c r="O21" s="11"/>
      <c r="P21" s="32">
        <v>0</v>
      </c>
      <c r="Q21" s="32"/>
      <c r="R21" s="11"/>
      <c r="S21" s="13">
        <v>-960412126</v>
      </c>
      <c r="T21" s="11"/>
      <c r="U21" s="13">
        <f t="shared" si="2"/>
        <v>-960412126</v>
      </c>
      <c r="V21" s="11"/>
      <c r="W21" s="14">
        <f t="shared" si="3"/>
        <v>-0.89655231812901526</v>
      </c>
      <c r="X21" s="11"/>
      <c r="Y21" s="11"/>
      <c r="Z21" s="11"/>
      <c r="AA21" s="11"/>
    </row>
    <row r="22" spans="1:27" ht="21.75" customHeight="1" x14ac:dyDescent="0.2">
      <c r="A22" s="31" t="s">
        <v>26</v>
      </c>
      <c r="B22" s="31"/>
      <c r="D22" s="13">
        <v>0</v>
      </c>
      <c r="E22" s="11"/>
      <c r="F22" s="13">
        <v>1791896320</v>
      </c>
      <c r="G22" s="11"/>
      <c r="H22" s="13">
        <v>0</v>
      </c>
      <c r="I22" s="11"/>
      <c r="J22" s="13">
        <f t="shared" si="0"/>
        <v>1791896320</v>
      </c>
      <c r="K22" s="11"/>
      <c r="L22" s="14">
        <f t="shared" si="1"/>
        <v>2.0298179143297519</v>
      </c>
      <c r="M22" s="11"/>
      <c r="N22" s="13">
        <v>8329605700</v>
      </c>
      <c r="O22" s="11"/>
      <c r="P22" s="32">
        <v>-26378380702</v>
      </c>
      <c r="Q22" s="32"/>
      <c r="R22" s="11"/>
      <c r="S22" s="13">
        <v>-1049075447</v>
      </c>
      <c r="T22" s="11"/>
      <c r="U22" s="13">
        <f t="shared" si="2"/>
        <v>-19097850449</v>
      </c>
      <c r="V22" s="11"/>
      <c r="W22" s="14">
        <f t="shared" si="3"/>
        <v>-17.827994490911088</v>
      </c>
      <c r="X22" s="11"/>
      <c r="Y22" s="11"/>
      <c r="Z22" s="11"/>
      <c r="AA22" s="11"/>
    </row>
    <row r="23" spans="1:27" ht="21.75" customHeight="1" x14ac:dyDescent="0.2">
      <c r="A23" s="31" t="s">
        <v>102</v>
      </c>
      <c r="B23" s="31"/>
      <c r="D23" s="13">
        <v>0</v>
      </c>
      <c r="E23" s="11"/>
      <c r="F23" s="13">
        <v>0</v>
      </c>
      <c r="G23" s="11"/>
      <c r="H23" s="13">
        <v>0</v>
      </c>
      <c r="I23" s="11"/>
      <c r="J23" s="13">
        <f t="shared" si="0"/>
        <v>0</v>
      </c>
      <c r="K23" s="11"/>
      <c r="L23" s="14">
        <f t="shared" si="1"/>
        <v>0</v>
      </c>
      <c r="M23" s="11"/>
      <c r="N23" s="13">
        <v>0</v>
      </c>
      <c r="O23" s="11"/>
      <c r="P23" s="32">
        <v>0</v>
      </c>
      <c r="Q23" s="32"/>
      <c r="R23" s="11"/>
      <c r="S23" s="13">
        <v>1081302979</v>
      </c>
      <c r="T23" s="11"/>
      <c r="U23" s="13">
        <f t="shared" si="2"/>
        <v>1081302979</v>
      </c>
      <c r="V23" s="11"/>
      <c r="W23" s="14">
        <f t="shared" si="3"/>
        <v>1.0094048858586151</v>
      </c>
      <c r="X23" s="11"/>
      <c r="Y23" s="11"/>
      <c r="Z23" s="11"/>
      <c r="AA23" s="11"/>
    </row>
    <row r="24" spans="1:27" ht="21.75" customHeight="1" x14ac:dyDescent="0.2">
      <c r="A24" s="31" t="s">
        <v>103</v>
      </c>
      <c r="B24" s="31"/>
      <c r="D24" s="13">
        <v>0</v>
      </c>
      <c r="E24" s="11"/>
      <c r="F24" s="13">
        <v>0</v>
      </c>
      <c r="G24" s="11"/>
      <c r="H24" s="13">
        <v>0</v>
      </c>
      <c r="I24" s="11"/>
      <c r="J24" s="13">
        <f t="shared" si="0"/>
        <v>0</v>
      </c>
      <c r="K24" s="11"/>
      <c r="L24" s="14">
        <f t="shared" si="1"/>
        <v>0</v>
      </c>
      <c r="M24" s="11"/>
      <c r="N24" s="13">
        <v>0</v>
      </c>
      <c r="O24" s="11"/>
      <c r="P24" s="32">
        <v>0</v>
      </c>
      <c r="Q24" s="32"/>
      <c r="R24" s="11"/>
      <c r="S24" s="13">
        <v>-1367911225</v>
      </c>
      <c r="T24" s="11"/>
      <c r="U24" s="13">
        <f t="shared" si="2"/>
        <v>-1367911225</v>
      </c>
      <c r="V24" s="11"/>
      <c r="W24" s="14">
        <f t="shared" si="3"/>
        <v>-1.27695595106267</v>
      </c>
      <c r="X24" s="11"/>
      <c r="Y24" s="11"/>
      <c r="Z24" s="11"/>
      <c r="AA24" s="11"/>
    </row>
    <row r="25" spans="1:27" ht="21.75" customHeight="1" x14ac:dyDescent="0.2">
      <c r="A25" s="31" t="s">
        <v>104</v>
      </c>
      <c r="B25" s="31"/>
      <c r="D25" s="13">
        <v>0</v>
      </c>
      <c r="E25" s="11"/>
      <c r="F25" s="13">
        <v>0</v>
      </c>
      <c r="G25" s="11"/>
      <c r="H25" s="13">
        <v>0</v>
      </c>
      <c r="I25" s="11"/>
      <c r="J25" s="13">
        <f t="shared" si="0"/>
        <v>0</v>
      </c>
      <c r="K25" s="11"/>
      <c r="L25" s="14">
        <f t="shared" si="1"/>
        <v>0</v>
      </c>
      <c r="M25" s="11"/>
      <c r="N25" s="13">
        <v>0</v>
      </c>
      <c r="O25" s="11"/>
      <c r="P25" s="32">
        <v>0</v>
      </c>
      <c r="Q25" s="32"/>
      <c r="R25" s="11"/>
      <c r="S25" s="13">
        <v>2769756683</v>
      </c>
      <c r="T25" s="11"/>
      <c r="U25" s="13">
        <f t="shared" si="2"/>
        <v>2769756683</v>
      </c>
      <c r="V25" s="11"/>
      <c r="W25" s="14">
        <f t="shared" si="3"/>
        <v>2.5855897771088556</v>
      </c>
      <c r="X25" s="11"/>
      <c r="Y25" s="11"/>
      <c r="Z25" s="11"/>
      <c r="AA25" s="11"/>
    </row>
    <row r="26" spans="1:27" ht="21.75" customHeight="1" x14ac:dyDescent="0.2">
      <c r="A26" s="31" t="s">
        <v>105</v>
      </c>
      <c r="B26" s="31"/>
      <c r="D26" s="13">
        <v>0</v>
      </c>
      <c r="E26" s="11"/>
      <c r="F26" s="13">
        <v>0</v>
      </c>
      <c r="G26" s="11"/>
      <c r="H26" s="13">
        <v>0</v>
      </c>
      <c r="I26" s="11"/>
      <c r="J26" s="13">
        <f t="shared" si="0"/>
        <v>0</v>
      </c>
      <c r="K26" s="11"/>
      <c r="L26" s="14">
        <f t="shared" si="1"/>
        <v>0</v>
      </c>
      <c r="M26" s="11"/>
      <c r="N26" s="13">
        <v>0</v>
      </c>
      <c r="O26" s="11"/>
      <c r="P26" s="32">
        <v>0</v>
      </c>
      <c r="Q26" s="32"/>
      <c r="R26" s="11"/>
      <c r="S26" s="13">
        <v>-1309850331</v>
      </c>
      <c r="T26" s="11"/>
      <c r="U26" s="13">
        <f t="shared" si="2"/>
        <v>-1309850331</v>
      </c>
      <c r="V26" s="11"/>
      <c r="W26" s="14">
        <f t="shared" si="3"/>
        <v>-1.2227556471523642</v>
      </c>
      <c r="X26" s="11"/>
      <c r="Y26" s="11"/>
      <c r="Z26" s="11"/>
      <c r="AA26" s="11"/>
    </row>
    <row r="27" spans="1:27" ht="21.75" customHeight="1" x14ac:dyDescent="0.2">
      <c r="A27" s="31" t="s">
        <v>49</v>
      </c>
      <c r="B27" s="31"/>
      <c r="D27" s="13">
        <v>0</v>
      </c>
      <c r="E27" s="11"/>
      <c r="F27" s="13">
        <v>5730856156</v>
      </c>
      <c r="G27" s="11"/>
      <c r="H27" s="13">
        <v>0</v>
      </c>
      <c r="I27" s="11"/>
      <c r="J27" s="13">
        <f t="shared" si="0"/>
        <v>5730856156</v>
      </c>
      <c r="K27" s="11"/>
      <c r="L27" s="14">
        <f t="shared" si="1"/>
        <v>6.4917787709367802</v>
      </c>
      <c r="M27" s="11"/>
      <c r="N27" s="13">
        <v>9377440156</v>
      </c>
      <c r="O27" s="11"/>
      <c r="P27" s="32">
        <v>1768933359</v>
      </c>
      <c r="Q27" s="32"/>
      <c r="R27" s="11"/>
      <c r="S27" s="13">
        <v>-4776</v>
      </c>
      <c r="T27" s="11"/>
      <c r="U27" s="13">
        <f t="shared" si="2"/>
        <v>11146368739</v>
      </c>
      <c r="V27" s="11"/>
      <c r="W27" s="14">
        <f t="shared" si="3"/>
        <v>10.405223404760759</v>
      </c>
      <c r="X27" s="11"/>
      <c r="Y27" s="11"/>
      <c r="Z27" s="11"/>
      <c r="AA27" s="11"/>
    </row>
    <row r="28" spans="1:27" ht="21.75" customHeight="1" x14ac:dyDescent="0.2">
      <c r="A28" s="31" t="s">
        <v>42</v>
      </c>
      <c r="B28" s="31"/>
      <c r="D28" s="13">
        <v>0</v>
      </c>
      <c r="E28" s="11"/>
      <c r="F28" s="13">
        <v>-7263827521</v>
      </c>
      <c r="G28" s="11"/>
      <c r="H28" s="13">
        <v>0</v>
      </c>
      <c r="I28" s="11"/>
      <c r="J28" s="13">
        <f t="shared" si="0"/>
        <v>-7263827521</v>
      </c>
      <c r="K28" s="11"/>
      <c r="L28" s="14">
        <f t="shared" si="1"/>
        <v>-8.2282925993883804</v>
      </c>
      <c r="M28" s="11"/>
      <c r="N28" s="13">
        <v>17177743026</v>
      </c>
      <c r="O28" s="11"/>
      <c r="P28" s="32">
        <v>-23275130644</v>
      </c>
      <c r="Q28" s="32"/>
      <c r="R28" s="11"/>
      <c r="S28" s="13">
        <v>-4689</v>
      </c>
      <c r="T28" s="11"/>
      <c r="U28" s="13">
        <f t="shared" si="2"/>
        <v>-6097392307</v>
      </c>
      <c r="V28" s="11"/>
      <c r="W28" s="14">
        <f t="shared" si="3"/>
        <v>-5.6919639594209732</v>
      </c>
      <c r="X28" s="11"/>
      <c r="Y28" s="11"/>
      <c r="Z28" s="11"/>
      <c r="AA28" s="11"/>
    </row>
    <row r="29" spans="1:27" ht="21.75" customHeight="1" x14ac:dyDescent="0.2">
      <c r="A29" s="31" t="s">
        <v>106</v>
      </c>
      <c r="B29" s="31"/>
      <c r="D29" s="13">
        <v>0</v>
      </c>
      <c r="E29" s="11"/>
      <c r="F29" s="13">
        <v>0</v>
      </c>
      <c r="G29" s="11"/>
      <c r="H29" s="13">
        <v>0</v>
      </c>
      <c r="I29" s="11"/>
      <c r="J29" s="13">
        <f t="shared" si="0"/>
        <v>0</v>
      </c>
      <c r="K29" s="11"/>
      <c r="L29" s="14">
        <f t="shared" si="1"/>
        <v>0</v>
      </c>
      <c r="M29" s="11"/>
      <c r="N29" s="13">
        <v>0</v>
      </c>
      <c r="O29" s="11"/>
      <c r="P29" s="32">
        <v>0</v>
      </c>
      <c r="Q29" s="32"/>
      <c r="R29" s="11"/>
      <c r="S29" s="13">
        <v>10436706845</v>
      </c>
      <c r="T29" s="11"/>
      <c r="U29" s="13">
        <f t="shared" si="2"/>
        <v>10436706845</v>
      </c>
      <c r="V29" s="11"/>
      <c r="W29" s="14">
        <f t="shared" si="3"/>
        <v>9.7427484120683729</v>
      </c>
      <c r="X29" s="11"/>
      <c r="Y29" s="11"/>
      <c r="Z29" s="11"/>
      <c r="AA29" s="11"/>
    </row>
    <row r="30" spans="1:27" ht="21.75" customHeight="1" x14ac:dyDescent="0.2">
      <c r="A30" s="31" t="s">
        <v>20</v>
      </c>
      <c r="B30" s="31"/>
      <c r="D30" s="13">
        <v>0</v>
      </c>
      <c r="E30" s="11"/>
      <c r="F30" s="13">
        <v>189490781</v>
      </c>
      <c r="G30" s="11"/>
      <c r="H30" s="13">
        <v>0</v>
      </c>
      <c r="I30" s="11"/>
      <c r="J30" s="13">
        <f t="shared" si="0"/>
        <v>189490781</v>
      </c>
      <c r="K30" s="11"/>
      <c r="L30" s="14">
        <f t="shared" si="1"/>
        <v>0.21465069021076835</v>
      </c>
      <c r="M30" s="11"/>
      <c r="N30" s="13">
        <v>500000000</v>
      </c>
      <c r="O30" s="11"/>
      <c r="P30" s="32">
        <v>437019720</v>
      </c>
      <c r="Q30" s="32"/>
      <c r="R30" s="11"/>
      <c r="S30" s="13">
        <v>1686879015</v>
      </c>
      <c r="T30" s="11"/>
      <c r="U30" s="13">
        <f t="shared" si="2"/>
        <v>2623898735</v>
      </c>
      <c r="V30" s="11"/>
      <c r="W30" s="14">
        <f t="shared" si="3"/>
        <v>2.4494302286641898</v>
      </c>
      <c r="X30" s="11"/>
      <c r="Y30" s="11"/>
      <c r="Z30" s="11"/>
      <c r="AA30" s="11"/>
    </row>
    <row r="31" spans="1:27" ht="21.75" customHeight="1" x14ac:dyDescent="0.2">
      <c r="A31" s="31" t="s">
        <v>39</v>
      </c>
      <c r="B31" s="31"/>
      <c r="D31" s="13">
        <v>0</v>
      </c>
      <c r="E31" s="11"/>
      <c r="F31" s="13">
        <v>-4064799755</v>
      </c>
      <c r="G31" s="11"/>
      <c r="H31" s="13">
        <v>0</v>
      </c>
      <c r="I31" s="11"/>
      <c r="J31" s="13">
        <f t="shared" si="0"/>
        <v>-4064799755</v>
      </c>
      <c r="K31" s="11"/>
      <c r="L31" s="14">
        <f t="shared" si="1"/>
        <v>-4.6045093506649915</v>
      </c>
      <c r="M31" s="11"/>
      <c r="N31" s="13">
        <v>1072361677</v>
      </c>
      <c r="O31" s="11"/>
      <c r="P31" s="32">
        <v>-11688761915</v>
      </c>
      <c r="Q31" s="32"/>
      <c r="R31" s="11"/>
      <c r="S31" s="13">
        <v>-429931009</v>
      </c>
      <c r="T31" s="11"/>
      <c r="U31" s="13">
        <f t="shared" si="2"/>
        <v>-11046331247</v>
      </c>
      <c r="V31" s="11"/>
      <c r="W31" s="14">
        <f t="shared" si="3"/>
        <v>-10.311837614510528</v>
      </c>
      <c r="X31" s="11"/>
      <c r="Y31" s="11"/>
      <c r="Z31" s="11"/>
      <c r="AA31" s="11"/>
    </row>
    <row r="32" spans="1:27" ht="21.75" customHeight="1" x14ac:dyDescent="0.2">
      <c r="A32" s="31" t="s">
        <v>107</v>
      </c>
      <c r="B32" s="31"/>
      <c r="D32" s="13">
        <v>0</v>
      </c>
      <c r="E32" s="11"/>
      <c r="F32" s="13">
        <v>0</v>
      </c>
      <c r="G32" s="11"/>
      <c r="H32" s="13">
        <v>0</v>
      </c>
      <c r="I32" s="11"/>
      <c r="J32" s="13">
        <f t="shared" si="0"/>
        <v>0</v>
      </c>
      <c r="K32" s="11"/>
      <c r="L32" s="14">
        <f t="shared" si="1"/>
        <v>0</v>
      </c>
      <c r="M32" s="11"/>
      <c r="N32" s="13">
        <v>7036929200</v>
      </c>
      <c r="O32" s="11"/>
      <c r="P32" s="32">
        <v>0</v>
      </c>
      <c r="Q32" s="32"/>
      <c r="R32" s="11"/>
      <c r="S32" s="13">
        <v>-11904612980</v>
      </c>
      <c r="T32" s="11"/>
      <c r="U32" s="13">
        <f t="shared" si="2"/>
        <v>-4867683780</v>
      </c>
      <c r="V32" s="11"/>
      <c r="W32" s="14">
        <f t="shared" si="3"/>
        <v>-4.5440213203618036</v>
      </c>
      <c r="X32" s="11"/>
      <c r="Y32" s="11"/>
      <c r="Z32" s="11"/>
      <c r="AA32" s="11"/>
    </row>
    <row r="33" spans="1:27" ht="21.75" customHeight="1" x14ac:dyDescent="0.2">
      <c r="A33" s="31" t="s">
        <v>108</v>
      </c>
      <c r="B33" s="31"/>
      <c r="D33" s="13">
        <v>0</v>
      </c>
      <c r="E33" s="11"/>
      <c r="F33" s="13">
        <v>0</v>
      </c>
      <c r="G33" s="11"/>
      <c r="H33" s="13">
        <v>0</v>
      </c>
      <c r="I33" s="11"/>
      <c r="J33" s="13">
        <f t="shared" si="0"/>
        <v>0</v>
      </c>
      <c r="K33" s="11"/>
      <c r="L33" s="14">
        <f t="shared" si="1"/>
        <v>0</v>
      </c>
      <c r="M33" s="11"/>
      <c r="N33" s="13">
        <v>1869143259</v>
      </c>
      <c r="O33" s="11"/>
      <c r="P33" s="32">
        <v>0</v>
      </c>
      <c r="Q33" s="32"/>
      <c r="R33" s="11"/>
      <c r="S33" s="13">
        <v>-30930635981</v>
      </c>
      <c r="T33" s="11"/>
      <c r="U33" s="13">
        <f t="shared" si="2"/>
        <v>-29061492722</v>
      </c>
      <c r="V33" s="11"/>
      <c r="W33" s="14">
        <f t="shared" si="3"/>
        <v>-27.129133382264904</v>
      </c>
      <c r="X33" s="11"/>
      <c r="Y33" s="11"/>
      <c r="Z33" s="11"/>
      <c r="AA33" s="11"/>
    </row>
    <row r="34" spans="1:27" ht="21.75" customHeight="1" x14ac:dyDescent="0.2">
      <c r="A34" s="31" t="s">
        <v>40</v>
      </c>
      <c r="B34" s="31"/>
      <c r="D34" s="13">
        <v>0</v>
      </c>
      <c r="E34" s="11"/>
      <c r="F34" s="13">
        <v>1805027829</v>
      </c>
      <c r="G34" s="11"/>
      <c r="H34" s="13">
        <v>0</v>
      </c>
      <c r="I34" s="11"/>
      <c r="J34" s="13">
        <f t="shared" si="0"/>
        <v>1805027829</v>
      </c>
      <c r="K34" s="11"/>
      <c r="L34" s="14">
        <f t="shared" si="1"/>
        <v>2.0446929782008483</v>
      </c>
      <c r="M34" s="11"/>
      <c r="N34" s="13">
        <v>5820336700</v>
      </c>
      <c r="O34" s="11"/>
      <c r="P34" s="32">
        <v>1003227098</v>
      </c>
      <c r="Q34" s="32"/>
      <c r="R34" s="11"/>
      <c r="S34" s="13">
        <v>1706355735</v>
      </c>
      <c r="T34" s="11"/>
      <c r="U34" s="13">
        <f t="shared" si="2"/>
        <v>8529919533</v>
      </c>
      <c r="V34" s="11"/>
      <c r="W34" s="14">
        <f t="shared" si="3"/>
        <v>7.9627473703566265</v>
      </c>
      <c r="X34" s="11"/>
      <c r="Y34" s="11"/>
      <c r="Z34" s="11"/>
      <c r="AA34" s="11"/>
    </row>
    <row r="35" spans="1:27" ht="21.75" customHeight="1" x14ac:dyDescent="0.2">
      <c r="A35" s="31" t="s">
        <v>109</v>
      </c>
      <c r="B35" s="31"/>
      <c r="D35" s="13">
        <v>0</v>
      </c>
      <c r="E35" s="11"/>
      <c r="F35" s="13">
        <v>0</v>
      </c>
      <c r="G35" s="11"/>
      <c r="H35" s="13">
        <v>0</v>
      </c>
      <c r="I35" s="11"/>
      <c r="J35" s="13">
        <f t="shared" si="0"/>
        <v>0</v>
      </c>
      <c r="K35" s="11"/>
      <c r="L35" s="14">
        <f t="shared" si="1"/>
        <v>0</v>
      </c>
      <c r="M35" s="11"/>
      <c r="N35" s="13">
        <v>0</v>
      </c>
      <c r="O35" s="11"/>
      <c r="P35" s="32">
        <v>0</v>
      </c>
      <c r="Q35" s="32"/>
      <c r="R35" s="11"/>
      <c r="S35" s="13">
        <v>-517667158</v>
      </c>
      <c r="T35" s="11"/>
      <c r="U35" s="13">
        <f t="shared" si="2"/>
        <v>-517667158</v>
      </c>
      <c r="V35" s="11"/>
      <c r="W35" s="14">
        <f t="shared" si="3"/>
        <v>-0.4832463876285536</v>
      </c>
      <c r="X35" s="11"/>
      <c r="Y35" s="11"/>
      <c r="Z35" s="11"/>
      <c r="AA35" s="11"/>
    </row>
    <row r="36" spans="1:27" ht="21.75" customHeight="1" x14ac:dyDescent="0.2">
      <c r="A36" s="31" t="s">
        <v>48</v>
      </c>
      <c r="B36" s="31"/>
      <c r="D36" s="13">
        <v>0</v>
      </c>
      <c r="E36" s="11"/>
      <c r="F36" s="13">
        <v>6061982192</v>
      </c>
      <c r="G36" s="11"/>
      <c r="H36" s="13">
        <v>0</v>
      </c>
      <c r="I36" s="11"/>
      <c r="J36" s="13">
        <f t="shared" si="0"/>
        <v>6061982192</v>
      </c>
      <c r="K36" s="11"/>
      <c r="L36" s="14">
        <f t="shared" si="1"/>
        <v>6.8668705395128775</v>
      </c>
      <c r="M36" s="11"/>
      <c r="N36" s="13">
        <v>5460076160</v>
      </c>
      <c r="O36" s="11"/>
      <c r="P36" s="32">
        <v>-8539843568</v>
      </c>
      <c r="Q36" s="32"/>
      <c r="R36" s="11"/>
      <c r="S36" s="13">
        <v>0</v>
      </c>
      <c r="T36" s="11"/>
      <c r="U36" s="13">
        <f t="shared" si="2"/>
        <v>-3079767408</v>
      </c>
      <c r="V36" s="11"/>
      <c r="W36" s="14">
        <f t="shared" si="3"/>
        <v>-2.8749872416131788</v>
      </c>
      <c r="X36" s="11"/>
      <c r="Y36" s="11"/>
      <c r="Z36" s="11"/>
      <c r="AA36" s="11"/>
    </row>
    <row r="37" spans="1:27" ht="21.75" customHeight="1" x14ac:dyDescent="0.2">
      <c r="A37" s="31" t="s">
        <v>19</v>
      </c>
      <c r="B37" s="31"/>
      <c r="D37" s="13">
        <v>0</v>
      </c>
      <c r="E37" s="11"/>
      <c r="F37" s="13">
        <v>24165853682</v>
      </c>
      <c r="G37" s="11"/>
      <c r="H37" s="13">
        <v>0</v>
      </c>
      <c r="I37" s="11"/>
      <c r="J37" s="13">
        <f t="shared" si="0"/>
        <v>24165853682</v>
      </c>
      <c r="K37" s="11"/>
      <c r="L37" s="14">
        <f t="shared" si="1"/>
        <v>27.374509435230713</v>
      </c>
      <c r="M37" s="11"/>
      <c r="N37" s="13">
        <v>2993184828</v>
      </c>
      <c r="O37" s="11"/>
      <c r="P37" s="32">
        <v>18251387991</v>
      </c>
      <c r="Q37" s="32"/>
      <c r="R37" s="11"/>
      <c r="S37" s="13">
        <v>0</v>
      </c>
      <c r="T37" s="11"/>
      <c r="U37" s="13">
        <f t="shared" si="2"/>
        <v>21244572819</v>
      </c>
      <c r="V37" s="11"/>
      <c r="W37" s="14">
        <f t="shared" si="3"/>
        <v>19.83197680756388</v>
      </c>
      <c r="X37" s="11"/>
      <c r="Y37" s="11"/>
      <c r="Z37" s="11"/>
      <c r="AA37" s="11"/>
    </row>
    <row r="38" spans="1:27" ht="21.75" customHeight="1" x14ac:dyDescent="0.2">
      <c r="A38" s="31" t="s">
        <v>35</v>
      </c>
      <c r="B38" s="31"/>
      <c r="D38" s="13">
        <v>0</v>
      </c>
      <c r="E38" s="11"/>
      <c r="F38" s="13">
        <v>110744427</v>
      </c>
      <c r="G38" s="11"/>
      <c r="H38" s="13">
        <v>0</v>
      </c>
      <c r="I38" s="11"/>
      <c r="J38" s="13">
        <f t="shared" si="0"/>
        <v>110744427</v>
      </c>
      <c r="K38" s="11"/>
      <c r="L38" s="14">
        <f t="shared" si="1"/>
        <v>0.12544867653770475</v>
      </c>
      <c r="M38" s="11"/>
      <c r="N38" s="13">
        <v>16265465800</v>
      </c>
      <c r="O38" s="11"/>
      <c r="P38" s="32">
        <v>-4121706200</v>
      </c>
      <c r="Q38" s="32"/>
      <c r="R38" s="11"/>
      <c r="S38" s="13">
        <v>0</v>
      </c>
      <c r="T38" s="11"/>
      <c r="U38" s="13">
        <f t="shared" si="2"/>
        <v>12143759600</v>
      </c>
      <c r="V38" s="11"/>
      <c r="W38" s="14">
        <f t="shared" si="3"/>
        <v>11.336295664577523</v>
      </c>
      <c r="X38" s="11"/>
      <c r="Y38" s="11"/>
      <c r="Z38" s="11"/>
      <c r="AA38" s="11"/>
    </row>
    <row r="39" spans="1:27" ht="21.75" customHeight="1" x14ac:dyDescent="0.2">
      <c r="A39" s="31" t="s">
        <v>34</v>
      </c>
      <c r="B39" s="31"/>
      <c r="D39" s="13">
        <v>0</v>
      </c>
      <c r="E39" s="11"/>
      <c r="F39" s="13">
        <v>6262515000</v>
      </c>
      <c r="G39" s="11"/>
      <c r="H39" s="13">
        <v>0</v>
      </c>
      <c r="I39" s="11"/>
      <c r="J39" s="13">
        <f t="shared" si="0"/>
        <v>6262515000</v>
      </c>
      <c r="K39" s="11"/>
      <c r="L39" s="14">
        <f t="shared" si="1"/>
        <v>7.0940293776365291</v>
      </c>
      <c r="M39" s="11"/>
      <c r="N39" s="13">
        <v>12544613351</v>
      </c>
      <c r="O39" s="11"/>
      <c r="P39" s="32">
        <v>-13200984000</v>
      </c>
      <c r="Q39" s="32"/>
      <c r="R39" s="11"/>
      <c r="S39" s="13">
        <v>0</v>
      </c>
      <c r="T39" s="11"/>
      <c r="U39" s="13">
        <f t="shared" si="2"/>
        <v>-656370649</v>
      </c>
      <c r="V39" s="11"/>
      <c r="W39" s="14">
        <f t="shared" si="3"/>
        <v>-0.61272719385968699</v>
      </c>
      <c r="X39" s="11"/>
      <c r="Y39" s="11"/>
      <c r="Z39" s="11"/>
      <c r="AA39" s="11"/>
    </row>
    <row r="40" spans="1:27" ht="21.75" customHeight="1" x14ac:dyDescent="0.2">
      <c r="A40" s="31" t="s">
        <v>47</v>
      </c>
      <c r="B40" s="31"/>
      <c r="D40" s="13">
        <v>0</v>
      </c>
      <c r="E40" s="11"/>
      <c r="F40" s="13">
        <v>-4024983580</v>
      </c>
      <c r="G40" s="11"/>
      <c r="H40" s="13">
        <v>0</v>
      </c>
      <c r="I40" s="11"/>
      <c r="J40" s="13">
        <f t="shared" si="0"/>
        <v>-4024983580</v>
      </c>
      <c r="K40" s="11"/>
      <c r="L40" s="14">
        <f t="shared" si="1"/>
        <v>-4.5594065261360086</v>
      </c>
      <c r="M40" s="11"/>
      <c r="N40" s="13">
        <v>6809808930</v>
      </c>
      <c r="O40" s="11"/>
      <c r="P40" s="32">
        <v>4362743847</v>
      </c>
      <c r="Q40" s="32"/>
      <c r="R40" s="11"/>
      <c r="S40" s="13">
        <v>0</v>
      </c>
      <c r="T40" s="11"/>
      <c r="U40" s="13">
        <f t="shared" si="2"/>
        <v>11172552777</v>
      </c>
      <c r="V40" s="11"/>
      <c r="W40" s="14">
        <f t="shared" si="3"/>
        <v>10.429666411394432</v>
      </c>
      <c r="X40" s="11"/>
      <c r="Y40" s="11"/>
      <c r="Z40" s="11"/>
      <c r="AA40" s="11"/>
    </row>
    <row r="41" spans="1:27" ht="21.75" customHeight="1" x14ac:dyDescent="0.2">
      <c r="A41" s="31" t="s">
        <v>44</v>
      </c>
      <c r="B41" s="31"/>
      <c r="D41" s="13">
        <v>0</v>
      </c>
      <c r="E41" s="11"/>
      <c r="F41" s="13">
        <v>4656407814</v>
      </c>
      <c r="G41" s="11"/>
      <c r="H41" s="13">
        <v>0</v>
      </c>
      <c r="I41" s="11"/>
      <c r="J41" s="13">
        <f t="shared" si="0"/>
        <v>4656407814</v>
      </c>
      <c r="K41" s="11"/>
      <c r="L41" s="14">
        <f t="shared" si="1"/>
        <v>5.2746690150478353</v>
      </c>
      <c r="M41" s="11"/>
      <c r="N41" s="13">
        <v>1343398086</v>
      </c>
      <c r="O41" s="11"/>
      <c r="P41" s="32">
        <v>-7714641759</v>
      </c>
      <c r="Q41" s="32"/>
      <c r="R41" s="11"/>
      <c r="S41" s="13">
        <v>0</v>
      </c>
      <c r="T41" s="11"/>
      <c r="U41" s="13">
        <f t="shared" si="2"/>
        <v>-6371243673</v>
      </c>
      <c r="V41" s="11"/>
      <c r="W41" s="14">
        <f t="shared" si="3"/>
        <v>-5.9476063762162159</v>
      </c>
      <c r="X41" s="11"/>
      <c r="Y41" s="11"/>
      <c r="Z41" s="11"/>
      <c r="AA41" s="11"/>
    </row>
    <row r="42" spans="1:27" ht="21.75" customHeight="1" x14ac:dyDescent="0.2">
      <c r="A42" s="31" t="s">
        <v>30</v>
      </c>
      <c r="B42" s="31"/>
      <c r="D42" s="13">
        <v>0</v>
      </c>
      <c r="E42" s="11"/>
      <c r="F42" s="13">
        <v>3076971691</v>
      </c>
      <c r="G42" s="11"/>
      <c r="H42" s="13">
        <v>0</v>
      </c>
      <c r="I42" s="11"/>
      <c r="J42" s="13">
        <f t="shared" si="0"/>
        <v>3076971691</v>
      </c>
      <c r="K42" s="11"/>
      <c r="L42" s="14">
        <f t="shared" si="1"/>
        <v>3.4855210039592639</v>
      </c>
      <c r="M42" s="11"/>
      <c r="N42" s="13">
        <v>4680097531</v>
      </c>
      <c r="O42" s="11"/>
      <c r="P42" s="32">
        <v>-10143341670</v>
      </c>
      <c r="Q42" s="32"/>
      <c r="R42" s="11"/>
      <c r="S42" s="13">
        <v>0</v>
      </c>
      <c r="T42" s="11"/>
      <c r="U42" s="13">
        <f t="shared" si="2"/>
        <v>-5463244139</v>
      </c>
      <c r="V42" s="11"/>
      <c r="W42" s="14">
        <f t="shared" si="3"/>
        <v>-5.0999816273927445</v>
      </c>
      <c r="X42" s="11"/>
      <c r="Y42" s="11"/>
      <c r="Z42" s="11"/>
      <c r="AA42" s="11"/>
    </row>
    <row r="43" spans="1:27" ht="21.75" customHeight="1" x14ac:dyDescent="0.2">
      <c r="A43" s="31" t="s">
        <v>37</v>
      </c>
      <c r="B43" s="31"/>
      <c r="D43" s="13">
        <v>0</v>
      </c>
      <c r="E43" s="11"/>
      <c r="F43" s="13">
        <v>3073799591</v>
      </c>
      <c r="G43" s="11"/>
      <c r="H43" s="13">
        <v>0</v>
      </c>
      <c r="I43" s="11"/>
      <c r="J43" s="13">
        <f t="shared" si="0"/>
        <v>3073799591</v>
      </c>
      <c r="K43" s="11"/>
      <c r="L43" s="14">
        <f t="shared" si="1"/>
        <v>3.4819277238491479</v>
      </c>
      <c r="M43" s="11"/>
      <c r="N43" s="13">
        <v>8753812805</v>
      </c>
      <c r="O43" s="11"/>
      <c r="P43" s="32">
        <v>199022995</v>
      </c>
      <c r="Q43" s="32"/>
      <c r="R43" s="11"/>
      <c r="S43" s="13">
        <v>0</v>
      </c>
      <c r="T43" s="11"/>
      <c r="U43" s="13">
        <f t="shared" si="2"/>
        <v>8952835800</v>
      </c>
      <c r="V43" s="11"/>
      <c r="W43" s="14">
        <f t="shared" si="3"/>
        <v>8.3575430515945364</v>
      </c>
      <c r="X43" s="11"/>
      <c r="Y43" s="11"/>
      <c r="Z43" s="11"/>
      <c r="AA43" s="11"/>
    </row>
    <row r="44" spans="1:27" ht="21.75" customHeight="1" x14ac:dyDescent="0.2">
      <c r="A44" s="31" t="s">
        <v>24</v>
      </c>
      <c r="B44" s="31"/>
      <c r="D44" s="13">
        <v>0</v>
      </c>
      <c r="E44" s="11"/>
      <c r="F44" s="13">
        <v>779886597</v>
      </c>
      <c r="G44" s="11"/>
      <c r="H44" s="13">
        <v>0</v>
      </c>
      <c r="I44" s="11"/>
      <c r="J44" s="13">
        <f t="shared" si="0"/>
        <v>779886597</v>
      </c>
      <c r="K44" s="11"/>
      <c r="L44" s="14">
        <f t="shared" si="1"/>
        <v>0.88343715429711234</v>
      </c>
      <c r="M44" s="11"/>
      <c r="N44" s="13">
        <v>12934550410</v>
      </c>
      <c r="O44" s="11"/>
      <c r="P44" s="32">
        <v>-26386319759</v>
      </c>
      <c r="Q44" s="32"/>
      <c r="R44" s="11"/>
      <c r="S44" s="13">
        <v>0</v>
      </c>
      <c r="T44" s="11"/>
      <c r="U44" s="13">
        <f t="shared" si="2"/>
        <v>-13451769349</v>
      </c>
      <c r="V44" s="11"/>
      <c r="W44" s="14">
        <f t="shared" si="3"/>
        <v>-12.557333113870728</v>
      </c>
      <c r="X44" s="11"/>
      <c r="Y44" s="11"/>
      <c r="Z44" s="11"/>
      <c r="AA44" s="11"/>
    </row>
    <row r="45" spans="1:27" ht="21.75" customHeight="1" x14ac:dyDescent="0.2">
      <c r="A45" s="31" t="s">
        <v>36</v>
      </c>
      <c r="B45" s="31"/>
      <c r="D45" s="13">
        <v>0</v>
      </c>
      <c r="E45" s="11"/>
      <c r="F45" s="13">
        <v>2980986544</v>
      </c>
      <c r="G45" s="11"/>
      <c r="H45" s="13">
        <v>0</v>
      </c>
      <c r="I45" s="11"/>
      <c r="J45" s="13">
        <f t="shared" si="0"/>
        <v>2980986544</v>
      </c>
      <c r="K45" s="11"/>
      <c r="L45" s="14">
        <f t="shared" si="1"/>
        <v>3.3767912919131033</v>
      </c>
      <c r="M45" s="11"/>
      <c r="N45" s="13">
        <v>9487822400</v>
      </c>
      <c r="O45" s="11"/>
      <c r="P45" s="32">
        <v>20327970387</v>
      </c>
      <c r="Q45" s="32"/>
      <c r="R45" s="11"/>
      <c r="S45" s="13">
        <v>0</v>
      </c>
      <c r="T45" s="11"/>
      <c r="U45" s="13">
        <f t="shared" si="2"/>
        <v>29815792787</v>
      </c>
      <c r="V45" s="11"/>
      <c r="W45" s="14">
        <f t="shared" si="3"/>
        <v>27.833278460750321</v>
      </c>
      <c r="X45" s="11"/>
      <c r="Y45" s="11"/>
      <c r="Z45" s="11"/>
      <c r="AA45" s="11"/>
    </row>
    <row r="46" spans="1:27" ht="21.75" customHeight="1" x14ac:dyDescent="0.2">
      <c r="A46" s="31" t="s">
        <v>50</v>
      </c>
      <c r="B46" s="31"/>
      <c r="D46" s="13">
        <v>0</v>
      </c>
      <c r="E46" s="11"/>
      <c r="F46" s="13">
        <v>2959716428</v>
      </c>
      <c r="G46" s="11"/>
      <c r="H46" s="13">
        <v>0</v>
      </c>
      <c r="I46" s="11"/>
      <c r="J46" s="13">
        <f t="shared" si="0"/>
        <v>2959716428</v>
      </c>
      <c r="K46" s="11"/>
      <c r="L46" s="14">
        <f t="shared" si="1"/>
        <v>3.3526970058683214</v>
      </c>
      <c r="M46" s="11"/>
      <c r="N46" s="13">
        <v>7859815240</v>
      </c>
      <c r="O46" s="11"/>
      <c r="P46" s="32">
        <v>12769062306</v>
      </c>
      <c r="Q46" s="32"/>
      <c r="R46" s="11"/>
      <c r="S46" s="13">
        <v>0</v>
      </c>
      <c r="T46" s="11"/>
      <c r="U46" s="13">
        <f t="shared" si="2"/>
        <v>20628877546</v>
      </c>
      <c r="V46" s="11"/>
      <c r="W46" s="14">
        <f t="shared" si="3"/>
        <v>19.257220399012219</v>
      </c>
      <c r="X46" s="11"/>
      <c r="Y46" s="11"/>
      <c r="Z46" s="11"/>
      <c r="AA46" s="11"/>
    </row>
    <row r="47" spans="1:27" ht="21.75" customHeight="1" x14ac:dyDescent="0.2">
      <c r="A47" s="31" t="s">
        <v>25</v>
      </c>
      <c r="B47" s="31"/>
      <c r="D47" s="13">
        <v>0</v>
      </c>
      <c r="E47" s="11"/>
      <c r="F47" s="13">
        <v>480799699</v>
      </c>
      <c r="G47" s="11"/>
      <c r="H47" s="13">
        <v>0</v>
      </c>
      <c r="I47" s="11"/>
      <c r="J47" s="13">
        <f t="shared" si="0"/>
        <v>480799699</v>
      </c>
      <c r="K47" s="11"/>
      <c r="L47" s="14">
        <f t="shared" si="1"/>
        <v>0.54463856604971017</v>
      </c>
      <c r="M47" s="11"/>
      <c r="N47" s="13">
        <v>13389007500</v>
      </c>
      <c r="O47" s="11"/>
      <c r="P47" s="32">
        <v>19857309337</v>
      </c>
      <c r="Q47" s="32"/>
      <c r="R47" s="11"/>
      <c r="S47" s="13">
        <v>0</v>
      </c>
      <c r="T47" s="11"/>
      <c r="U47" s="13">
        <f t="shared" si="2"/>
        <v>33246316837</v>
      </c>
      <c r="V47" s="11"/>
      <c r="W47" s="14">
        <f t="shared" si="3"/>
        <v>31.035699802757449</v>
      </c>
      <c r="X47" s="11"/>
      <c r="Y47" s="11"/>
      <c r="Z47" s="11"/>
      <c r="AA47" s="11"/>
    </row>
    <row r="48" spans="1:27" ht="21.75" customHeight="1" x14ac:dyDescent="0.2">
      <c r="A48" s="31" t="s">
        <v>31</v>
      </c>
      <c r="B48" s="31"/>
      <c r="D48" s="13">
        <v>7175196744</v>
      </c>
      <c r="E48" s="11"/>
      <c r="F48" s="13">
        <v>-3816476046</v>
      </c>
      <c r="G48" s="11"/>
      <c r="H48" s="13">
        <v>0</v>
      </c>
      <c r="I48" s="11"/>
      <c r="J48" s="13">
        <f t="shared" si="0"/>
        <v>3358720698</v>
      </c>
      <c r="K48" s="11"/>
      <c r="L48" s="14">
        <f t="shared" si="1"/>
        <v>3.8046796379550178</v>
      </c>
      <c r="M48" s="11"/>
      <c r="N48" s="13">
        <v>7175196744</v>
      </c>
      <c r="O48" s="11"/>
      <c r="P48" s="32">
        <v>-10758956831</v>
      </c>
      <c r="Q48" s="32"/>
      <c r="R48" s="11"/>
      <c r="S48" s="13">
        <v>0</v>
      </c>
      <c r="T48" s="11"/>
      <c r="U48" s="13">
        <f t="shared" si="2"/>
        <v>-3583760087</v>
      </c>
      <c r="V48" s="11"/>
      <c r="W48" s="14">
        <f t="shared" si="3"/>
        <v>-3.3454683949066375</v>
      </c>
      <c r="X48" s="11"/>
      <c r="Y48" s="11"/>
      <c r="Z48" s="11"/>
      <c r="AA48" s="11"/>
    </row>
    <row r="49" spans="1:27" ht="21.75" customHeight="1" x14ac:dyDescent="0.2">
      <c r="A49" s="31" t="s">
        <v>38</v>
      </c>
      <c r="B49" s="31"/>
      <c r="D49" s="13">
        <v>0</v>
      </c>
      <c r="E49" s="11"/>
      <c r="F49" s="13">
        <v>5977921596</v>
      </c>
      <c r="G49" s="11"/>
      <c r="H49" s="13">
        <v>0</v>
      </c>
      <c r="I49" s="11"/>
      <c r="J49" s="13">
        <f t="shared" si="0"/>
        <v>5977921596</v>
      </c>
      <c r="K49" s="11"/>
      <c r="L49" s="14">
        <f t="shared" si="1"/>
        <v>6.7716486777647393</v>
      </c>
      <c r="M49" s="11"/>
      <c r="N49" s="13">
        <v>3207878625</v>
      </c>
      <c r="O49" s="11"/>
      <c r="P49" s="32">
        <v>-10824887336</v>
      </c>
      <c r="Q49" s="32"/>
      <c r="R49" s="11"/>
      <c r="S49" s="13">
        <v>0</v>
      </c>
      <c r="T49" s="11"/>
      <c r="U49" s="13">
        <f t="shared" si="2"/>
        <v>-7617008711</v>
      </c>
      <c r="V49" s="11"/>
      <c r="W49" s="14">
        <f t="shared" si="3"/>
        <v>-7.1105378953284397</v>
      </c>
      <c r="X49" s="11"/>
      <c r="Y49" s="11"/>
      <c r="Z49" s="11"/>
      <c r="AA49" s="11"/>
    </row>
    <row r="50" spans="1:27" ht="21.75" customHeight="1" x14ac:dyDescent="0.2">
      <c r="A50" s="31" t="s">
        <v>21</v>
      </c>
      <c r="B50" s="31"/>
      <c r="D50" s="13">
        <v>0</v>
      </c>
      <c r="E50" s="11"/>
      <c r="F50" s="13">
        <v>2057886422</v>
      </c>
      <c r="G50" s="11"/>
      <c r="H50" s="13">
        <v>0</v>
      </c>
      <c r="I50" s="11"/>
      <c r="J50" s="13">
        <f t="shared" si="0"/>
        <v>2057886422</v>
      </c>
      <c r="K50" s="11"/>
      <c r="L50" s="14">
        <f t="shared" si="1"/>
        <v>2.3311252321962224</v>
      </c>
      <c r="M50" s="11"/>
      <c r="N50" s="13">
        <v>8196318416</v>
      </c>
      <c r="O50" s="11"/>
      <c r="P50" s="32">
        <v>-15565155440</v>
      </c>
      <c r="Q50" s="32"/>
      <c r="R50" s="11"/>
      <c r="S50" s="13">
        <v>0</v>
      </c>
      <c r="T50" s="11"/>
      <c r="U50" s="13">
        <f t="shared" si="2"/>
        <v>-7368837024</v>
      </c>
      <c r="V50" s="11"/>
      <c r="W50" s="14">
        <f t="shared" si="3"/>
        <v>-6.8788676620500251</v>
      </c>
      <c r="X50" s="11"/>
      <c r="Y50" s="11"/>
      <c r="Z50" s="11"/>
      <c r="AA50" s="11"/>
    </row>
    <row r="51" spans="1:27" ht="21.75" customHeight="1" x14ac:dyDescent="0.2">
      <c r="A51" s="31" t="s">
        <v>33</v>
      </c>
      <c r="B51" s="31"/>
      <c r="D51" s="13">
        <v>0</v>
      </c>
      <c r="E51" s="11"/>
      <c r="F51" s="13">
        <v>6635957339</v>
      </c>
      <c r="G51" s="11"/>
      <c r="H51" s="13">
        <v>0</v>
      </c>
      <c r="I51" s="11"/>
      <c r="J51" s="13">
        <f t="shared" si="0"/>
        <v>6635957339</v>
      </c>
      <c r="K51" s="11"/>
      <c r="L51" s="14">
        <f t="shared" si="1"/>
        <v>7.5170560568092419</v>
      </c>
      <c r="M51" s="11"/>
      <c r="N51" s="13">
        <v>9553607028</v>
      </c>
      <c r="O51" s="11"/>
      <c r="P51" s="32">
        <v>-1716195862</v>
      </c>
      <c r="Q51" s="32"/>
      <c r="R51" s="11"/>
      <c r="S51" s="13">
        <v>0</v>
      </c>
      <c r="T51" s="11"/>
      <c r="U51" s="13">
        <f t="shared" si="2"/>
        <v>7837411166</v>
      </c>
      <c r="V51" s="11"/>
      <c r="W51" s="14">
        <f t="shared" si="3"/>
        <v>7.316285330832577</v>
      </c>
      <c r="X51" s="11"/>
      <c r="Y51" s="11"/>
      <c r="Z51" s="11"/>
      <c r="AA51" s="11"/>
    </row>
    <row r="52" spans="1:27" ht="21.75" customHeight="1" x14ac:dyDescent="0.2">
      <c r="A52" s="31" t="s">
        <v>27</v>
      </c>
      <c r="B52" s="31"/>
      <c r="D52" s="13">
        <v>0</v>
      </c>
      <c r="E52" s="11"/>
      <c r="F52" s="13">
        <v>3131456310</v>
      </c>
      <c r="G52" s="11"/>
      <c r="H52" s="13">
        <v>0</v>
      </c>
      <c r="I52" s="11"/>
      <c r="J52" s="13">
        <f t="shared" si="0"/>
        <v>3131456310</v>
      </c>
      <c r="K52" s="11"/>
      <c r="L52" s="14">
        <f t="shared" si="1"/>
        <v>3.5472398961000939</v>
      </c>
      <c r="M52" s="11"/>
      <c r="N52" s="13">
        <v>7220000000</v>
      </c>
      <c r="O52" s="11"/>
      <c r="P52" s="32">
        <v>10376371651</v>
      </c>
      <c r="Q52" s="32"/>
      <c r="R52" s="11"/>
      <c r="S52" s="13">
        <v>0</v>
      </c>
      <c r="T52" s="11"/>
      <c r="U52" s="13">
        <f t="shared" si="2"/>
        <v>17596371651</v>
      </c>
      <c r="V52" s="11"/>
      <c r="W52" s="14">
        <f t="shared" si="3"/>
        <v>16.426352153704208</v>
      </c>
      <c r="X52" s="11"/>
      <c r="Y52" s="11"/>
      <c r="Z52" s="11"/>
      <c r="AA52" s="11"/>
    </row>
    <row r="53" spans="1:27" ht="21.75" customHeight="1" x14ac:dyDescent="0.2">
      <c r="A53" s="31" t="s">
        <v>22</v>
      </c>
      <c r="B53" s="31"/>
      <c r="D53" s="13">
        <v>0</v>
      </c>
      <c r="E53" s="11"/>
      <c r="F53" s="13">
        <v>-3357979389</v>
      </c>
      <c r="G53" s="11"/>
      <c r="H53" s="13">
        <v>0</v>
      </c>
      <c r="I53" s="11"/>
      <c r="J53" s="13">
        <f t="shared" si="0"/>
        <v>-3357979389</v>
      </c>
      <c r="K53" s="11"/>
      <c r="L53" s="14">
        <f t="shared" si="1"/>
        <v>-3.8038399005932857</v>
      </c>
      <c r="M53" s="11"/>
      <c r="N53" s="13">
        <v>1188000000</v>
      </c>
      <c r="O53" s="11"/>
      <c r="P53" s="32">
        <v>-4596911788</v>
      </c>
      <c r="Q53" s="32"/>
      <c r="R53" s="11"/>
      <c r="S53" s="13">
        <v>0</v>
      </c>
      <c r="T53" s="11"/>
      <c r="U53" s="13">
        <f t="shared" si="2"/>
        <v>-3408911788</v>
      </c>
      <c r="V53" s="11"/>
      <c r="W53" s="14">
        <f t="shared" si="3"/>
        <v>-3.1822461244400468</v>
      </c>
      <c r="X53" s="11"/>
      <c r="Y53" s="11"/>
      <c r="Z53" s="11"/>
      <c r="AA53" s="11"/>
    </row>
    <row r="54" spans="1:27" ht="21.75" customHeight="1" x14ac:dyDescent="0.2">
      <c r="A54" s="31" t="s">
        <v>54</v>
      </c>
      <c r="B54" s="31"/>
      <c r="D54" s="13">
        <v>0</v>
      </c>
      <c r="E54" s="11"/>
      <c r="F54" s="13">
        <v>975057269</v>
      </c>
      <c r="G54" s="11"/>
      <c r="H54" s="13">
        <v>0</v>
      </c>
      <c r="I54" s="11"/>
      <c r="J54" s="13">
        <f t="shared" si="0"/>
        <v>975057269</v>
      </c>
      <c r="K54" s="11"/>
      <c r="L54" s="14">
        <f t="shared" si="1"/>
        <v>1.1045218911514054</v>
      </c>
      <c r="M54" s="11"/>
      <c r="N54" s="13">
        <v>0</v>
      </c>
      <c r="O54" s="11"/>
      <c r="P54" s="32">
        <v>975057269</v>
      </c>
      <c r="Q54" s="32"/>
      <c r="R54" s="11"/>
      <c r="S54" s="13">
        <v>0</v>
      </c>
      <c r="T54" s="11"/>
      <c r="U54" s="13">
        <f t="shared" si="2"/>
        <v>975057269</v>
      </c>
      <c r="V54" s="11"/>
      <c r="W54" s="14">
        <f t="shared" si="3"/>
        <v>0.91022367498772794</v>
      </c>
      <c r="X54" s="11"/>
      <c r="Y54" s="11"/>
      <c r="Z54" s="11"/>
      <c r="AA54" s="11"/>
    </row>
    <row r="55" spans="1:27" ht="21.75" customHeight="1" x14ac:dyDescent="0.2">
      <c r="A55" s="31" t="s">
        <v>43</v>
      </c>
      <c r="B55" s="31"/>
      <c r="D55" s="13">
        <v>0</v>
      </c>
      <c r="E55" s="11"/>
      <c r="F55" s="13">
        <v>4629663101</v>
      </c>
      <c r="G55" s="11"/>
      <c r="H55" s="13">
        <v>0</v>
      </c>
      <c r="I55" s="11"/>
      <c r="J55" s="13">
        <f t="shared" si="0"/>
        <v>4629663101</v>
      </c>
      <c r="K55" s="11"/>
      <c r="L55" s="14">
        <f t="shared" si="1"/>
        <v>5.2443732345637226</v>
      </c>
      <c r="M55" s="11"/>
      <c r="N55" s="13">
        <v>0</v>
      </c>
      <c r="O55" s="11"/>
      <c r="P55" s="32">
        <v>1702864589</v>
      </c>
      <c r="Q55" s="32"/>
      <c r="R55" s="11"/>
      <c r="S55" s="13">
        <v>0</v>
      </c>
      <c r="T55" s="11"/>
      <c r="U55" s="13">
        <f t="shared" si="2"/>
        <v>1702864589</v>
      </c>
      <c r="V55" s="11"/>
      <c r="W55" s="14">
        <f t="shared" si="3"/>
        <v>1.5896375664125704</v>
      </c>
      <c r="X55" s="11"/>
      <c r="Y55" s="11"/>
      <c r="Z55" s="11"/>
      <c r="AA55" s="11"/>
    </row>
    <row r="56" spans="1:27" ht="21.75" customHeight="1" x14ac:dyDescent="0.2">
      <c r="A56" s="31" t="s">
        <v>52</v>
      </c>
      <c r="B56" s="31"/>
      <c r="D56" s="13">
        <v>0</v>
      </c>
      <c r="E56" s="11"/>
      <c r="F56" s="13">
        <v>-48835980</v>
      </c>
      <c r="G56" s="11"/>
      <c r="H56" s="13">
        <v>0</v>
      </c>
      <c r="I56" s="11"/>
      <c r="J56" s="13">
        <f t="shared" si="0"/>
        <v>-48835980</v>
      </c>
      <c r="K56" s="11"/>
      <c r="L56" s="14">
        <f t="shared" si="1"/>
        <v>-5.5320247026261815E-2</v>
      </c>
      <c r="M56" s="11"/>
      <c r="N56" s="13">
        <v>0</v>
      </c>
      <c r="O56" s="11"/>
      <c r="P56" s="32">
        <f>-48835980-13</f>
        <v>-48835993</v>
      </c>
      <c r="Q56" s="32"/>
      <c r="R56" s="11"/>
      <c r="S56" s="13">
        <v>0</v>
      </c>
      <c r="T56" s="11"/>
      <c r="U56" s="13">
        <f t="shared" si="2"/>
        <v>-48835993</v>
      </c>
      <c r="V56" s="11"/>
      <c r="W56" s="14">
        <f t="shared" si="3"/>
        <v>-4.5588785842008789E-2</v>
      </c>
      <c r="X56" s="11"/>
      <c r="Y56" s="11"/>
      <c r="Z56" s="11"/>
      <c r="AA56" s="11"/>
    </row>
    <row r="57" spans="1:27" ht="21.75" customHeight="1" x14ac:dyDescent="0.2">
      <c r="A57" s="31" t="s">
        <v>110</v>
      </c>
      <c r="B57" s="31"/>
      <c r="D57" s="13">
        <v>0</v>
      </c>
      <c r="E57" s="11"/>
      <c r="F57" s="13">
        <v>3109911305</v>
      </c>
      <c r="G57" s="11"/>
      <c r="H57" s="13">
        <v>0</v>
      </c>
      <c r="I57" s="11"/>
      <c r="J57" s="13">
        <f t="shared" si="0"/>
        <v>3109911305</v>
      </c>
      <c r="K57" s="11"/>
      <c r="L57" s="14">
        <f t="shared" si="1"/>
        <v>3.5228342222755482</v>
      </c>
      <c r="M57" s="11"/>
      <c r="N57" s="13">
        <v>0</v>
      </c>
      <c r="O57" s="11"/>
      <c r="P57" s="32">
        <v>3810520467</v>
      </c>
      <c r="Q57" s="32"/>
      <c r="R57" s="11"/>
      <c r="S57" s="13">
        <v>0</v>
      </c>
      <c r="T57" s="11"/>
      <c r="U57" s="13">
        <f t="shared" si="2"/>
        <v>3810520467</v>
      </c>
      <c r="V57" s="11"/>
      <c r="W57" s="14">
        <f t="shared" si="3"/>
        <v>3.5571510037003713</v>
      </c>
      <c r="X57" s="11"/>
      <c r="Y57" s="11"/>
      <c r="Z57" s="11"/>
      <c r="AA57" s="11"/>
    </row>
    <row r="58" spans="1:27" ht="21.75" customHeight="1" x14ac:dyDescent="0.2">
      <c r="A58" s="35" t="s">
        <v>32</v>
      </c>
      <c r="B58" s="35"/>
      <c r="D58" s="15">
        <v>0</v>
      </c>
      <c r="E58" s="11"/>
      <c r="F58" s="15">
        <v>5392858469</v>
      </c>
      <c r="G58" s="11"/>
      <c r="H58" s="15">
        <v>0</v>
      </c>
      <c r="I58" s="11"/>
      <c r="J58" s="13">
        <f t="shared" si="0"/>
        <v>5392858469</v>
      </c>
      <c r="K58" s="11"/>
      <c r="L58" s="14">
        <f t="shared" si="1"/>
        <v>6.108902958080253</v>
      </c>
      <c r="M58" s="11"/>
      <c r="N58" s="15">
        <v>0</v>
      </c>
      <c r="O58" s="11"/>
      <c r="P58" s="32">
        <v>9057977315</v>
      </c>
      <c r="Q58" s="32"/>
      <c r="R58" s="11"/>
      <c r="S58" s="15">
        <v>0</v>
      </c>
      <c r="T58" s="11"/>
      <c r="U58" s="13">
        <f t="shared" si="2"/>
        <v>9057977315</v>
      </c>
      <c r="V58" s="11"/>
      <c r="W58" s="14">
        <f t="shared" si="3"/>
        <v>8.4556934876968466</v>
      </c>
      <c r="X58" s="11"/>
      <c r="Y58" s="11"/>
      <c r="Z58" s="11"/>
      <c r="AA58" s="11"/>
    </row>
    <row r="59" spans="1:27" ht="21.75" customHeight="1" thickBot="1" x14ac:dyDescent="0.25">
      <c r="A59" s="36" t="s">
        <v>55</v>
      </c>
      <c r="B59" s="36"/>
      <c r="D59" s="16">
        <f>SUM(D9:D58)</f>
        <v>7175196744</v>
      </c>
      <c r="E59" s="11"/>
      <c r="F59" s="16">
        <f>SUM(F9:F58)</f>
        <v>81843871308</v>
      </c>
      <c r="G59" s="11"/>
      <c r="H59" s="16">
        <f>SUM(H9:H58)</f>
        <v>-773658552</v>
      </c>
      <c r="I59" s="11"/>
      <c r="J59" s="16">
        <f>SUM(J9:J58)</f>
        <v>88245409500</v>
      </c>
      <c r="K59" s="11"/>
      <c r="L59" s="17">
        <f>SUM(L9:L58)</f>
        <v>99.962319840282333</v>
      </c>
      <c r="M59" s="11"/>
      <c r="N59" s="16">
        <f>SUM(N9:N58)</f>
        <v>222239656038</v>
      </c>
      <c r="O59" s="11"/>
      <c r="P59" s="37">
        <f>SUM(P9:Q58)</f>
        <v>-49649333679</v>
      </c>
      <c r="Q59" s="37"/>
      <c r="R59" s="11"/>
      <c r="S59" s="16">
        <f>SUM(S9:S58)</f>
        <v>-65523822080</v>
      </c>
      <c r="T59" s="11"/>
      <c r="U59" s="16">
        <f>SUM(U9:U58)</f>
        <v>107066500279</v>
      </c>
      <c r="V59" s="11"/>
      <c r="W59" s="17">
        <f>SUM(W9:W58)</f>
        <v>99.947425090193349</v>
      </c>
      <c r="X59" s="11"/>
      <c r="Y59" s="11"/>
      <c r="Z59" s="11"/>
      <c r="AA59" s="11"/>
    </row>
    <row r="60" spans="1:27" ht="13.5" thickTop="1" x14ac:dyDescent="0.2"/>
    <row r="61" spans="1:27" x14ac:dyDescent="0.2">
      <c r="D61" s="20"/>
      <c r="F61" s="20"/>
      <c r="H61" s="20"/>
      <c r="N61" s="20"/>
      <c r="Q61" s="20"/>
      <c r="S61" s="20"/>
    </row>
    <row r="62" spans="1:27" x14ac:dyDescent="0.2">
      <c r="H62" s="20"/>
      <c r="S62" s="20"/>
    </row>
    <row r="63" spans="1:27" x14ac:dyDescent="0.2">
      <c r="D63" s="20"/>
      <c r="F63" s="20"/>
      <c r="H63" s="20"/>
      <c r="N63" s="20"/>
      <c r="Q63" s="20"/>
      <c r="S63" s="20"/>
    </row>
    <row r="64" spans="1:27" x14ac:dyDescent="0.2">
      <c r="H64" s="20"/>
      <c r="S64" s="20"/>
    </row>
    <row r="65" spans="8:19" x14ac:dyDescent="0.2">
      <c r="H65" s="20"/>
      <c r="S65" s="20"/>
    </row>
    <row r="66" spans="8:19" x14ac:dyDescent="0.2">
      <c r="H66" s="20"/>
      <c r="S66" s="20"/>
    </row>
  </sheetData>
  <mergeCells count="112">
    <mergeCell ref="A59:B59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P59:Q59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17"/>
  <sheetViews>
    <sheetView rightToLeft="1" workbookViewId="0">
      <selection activeCell="D13" sqref="D13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3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3" ht="21.75" customHeight="1" x14ac:dyDescent="0.2">
      <c r="A2" s="25" t="s">
        <v>71</v>
      </c>
      <c r="B2" s="25"/>
      <c r="C2" s="25"/>
      <c r="D2" s="25"/>
      <c r="E2" s="25"/>
      <c r="F2" s="25"/>
      <c r="G2" s="25"/>
      <c r="H2" s="25"/>
      <c r="I2" s="25"/>
      <c r="J2" s="25"/>
    </row>
    <row r="3" spans="1:13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</row>
    <row r="4" spans="1:13" ht="14.45" customHeight="1" x14ac:dyDescent="0.2"/>
    <row r="5" spans="1:13" ht="20.25" customHeight="1" x14ac:dyDescent="0.2">
      <c r="A5" s="1" t="s">
        <v>111</v>
      </c>
      <c r="B5" s="26" t="s">
        <v>112</v>
      </c>
      <c r="C5" s="26"/>
      <c r="D5" s="26"/>
      <c r="E5" s="26"/>
      <c r="F5" s="26"/>
      <c r="G5" s="26"/>
      <c r="H5" s="26"/>
      <c r="I5" s="26"/>
      <c r="J5" s="26"/>
    </row>
    <row r="6" spans="1:13" ht="14.45" customHeight="1" x14ac:dyDescent="0.2">
      <c r="D6" s="27" t="s">
        <v>90</v>
      </c>
      <c r="E6" s="27"/>
      <c r="F6" s="27"/>
      <c r="H6" s="27" t="s">
        <v>91</v>
      </c>
      <c r="I6" s="27"/>
      <c r="J6" s="27"/>
    </row>
    <row r="7" spans="1:13" ht="36.4" customHeight="1" x14ac:dyDescent="0.2">
      <c r="A7" s="27" t="s">
        <v>113</v>
      </c>
      <c r="B7" s="27"/>
      <c r="D7" s="9" t="s">
        <v>114</v>
      </c>
      <c r="E7" s="3"/>
      <c r="F7" s="9" t="s">
        <v>115</v>
      </c>
      <c r="H7" s="9" t="s">
        <v>114</v>
      </c>
      <c r="I7" s="3"/>
      <c r="J7" s="9" t="s">
        <v>115</v>
      </c>
    </row>
    <row r="8" spans="1:13" ht="21.75" customHeight="1" x14ac:dyDescent="0.2">
      <c r="A8" s="29" t="s">
        <v>63</v>
      </c>
      <c r="B8" s="29"/>
      <c r="D8" s="10">
        <v>8874246</v>
      </c>
      <c r="E8" s="11"/>
      <c r="F8" s="12">
        <f>D8/$D$13</f>
        <v>0.54707636047103736</v>
      </c>
      <c r="G8" s="11"/>
      <c r="H8" s="10">
        <v>39752290</v>
      </c>
      <c r="I8" s="11"/>
      <c r="J8" s="12">
        <f>H8/$H$13</f>
        <v>0.70528861293476608</v>
      </c>
      <c r="K8" s="11"/>
      <c r="L8" s="11"/>
      <c r="M8" s="11"/>
    </row>
    <row r="9" spans="1:13" ht="21.75" customHeight="1" x14ac:dyDescent="0.2">
      <c r="A9" s="31" t="s">
        <v>64</v>
      </c>
      <c r="B9" s="31"/>
      <c r="D9" s="13">
        <v>22157</v>
      </c>
      <c r="E9" s="11"/>
      <c r="F9" s="14">
        <f t="shared" ref="F9:F12" si="0">D9/$D$13</f>
        <v>1.3659268538371344E-3</v>
      </c>
      <c r="G9" s="11"/>
      <c r="H9" s="13">
        <v>2408347</v>
      </c>
      <c r="I9" s="11"/>
      <c r="J9" s="14">
        <f t="shared" ref="J9:J12" si="1">H9/$H$13</f>
        <v>4.2729103533295947E-2</v>
      </c>
      <c r="K9" s="11"/>
      <c r="L9" s="11"/>
      <c r="M9" s="11"/>
    </row>
    <row r="10" spans="1:13" ht="21.75" customHeight="1" x14ac:dyDescent="0.2">
      <c r="A10" s="31" t="s">
        <v>65</v>
      </c>
      <c r="B10" s="31"/>
      <c r="D10" s="13">
        <v>2176282</v>
      </c>
      <c r="E10" s="11"/>
      <c r="F10" s="14">
        <f t="shared" si="0"/>
        <v>0.13416265854232912</v>
      </c>
      <c r="G10" s="11"/>
      <c r="H10" s="13">
        <v>8602614</v>
      </c>
      <c r="I10" s="11"/>
      <c r="J10" s="14">
        <f t="shared" si="1"/>
        <v>0.15262833149167507</v>
      </c>
      <c r="K10" s="11"/>
      <c r="L10" s="11"/>
      <c r="M10" s="11"/>
    </row>
    <row r="11" spans="1:13" ht="21.75" customHeight="1" x14ac:dyDescent="0.2">
      <c r="A11" s="31" t="s">
        <v>66</v>
      </c>
      <c r="B11" s="31"/>
      <c r="D11" s="13">
        <v>16135</v>
      </c>
      <c r="E11" s="11"/>
      <c r="F11" s="14">
        <f t="shared" si="0"/>
        <v>9.9468474011202616E-4</v>
      </c>
      <c r="G11" s="11"/>
      <c r="H11" s="13">
        <v>145561</v>
      </c>
      <c r="I11" s="11"/>
      <c r="J11" s="14">
        <f t="shared" si="1"/>
        <v>2.5825560184683069E-3</v>
      </c>
      <c r="K11" s="11"/>
      <c r="L11" s="11"/>
      <c r="M11" s="11"/>
    </row>
    <row r="12" spans="1:13" ht="21.75" customHeight="1" x14ac:dyDescent="0.2">
      <c r="A12" s="35" t="s">
        <v>67</v>
      </c>
      <c r="B12" s="35"/>
      <c r="D12" s="15">
        <v>5132400</v>
      </c>
      <c r="E12" s="11"/>
      <c r="F12" s="14">
        <f t="shared" si="0"/>
        <v>0.3164003693926844</v>
      </c>
      <c r="G12" s="11"/>
      <c r="H12" s="15">
        <v>5454341</v>
      </c>
      <c r="I12" s="11"/>
      <c r="J12" s="14">
        <f t="shared" si="1"/>
        <v>9.677139602179459E-2</v>
      </c>
      <c r="K12" s="11"/>
      <c r="L12" s="11"/>
      <c r="M12" s="11"/>
    </row>
    <row r="13" spans="1:13" ht="21.75" customHeight="1" x14ac:dyDescent="0.2">
      <c r="A13" s="36" t="s">
        <v>55</v>
      </c>
      <c r="B13" s="36"/>
      <c r="D13" s="16">
        <f>SUM(D8:D12)</f>
        <v>16221220</v>
      </c>
      <c r="E13" s="11"/>
      <c r="F13" s="16">
        <f>SUM(F8:F12)</f>
        <v>1</v>
      </c>
      <c r="G13" s="11"/>
      <c r="H13" s="16">
        <f>SUM(H8:H12)</f>
        <v>56363153</v>
      </c>
      <c r="I13" s="11"/>
      <c r="J13" s="16">
        <f>SUM(J8:J12)</f>
        <v>1</v>
      </c>
      <c r="K13" s="11"/>
      <c r="L13" s="11"/>
      <c r="M13" s="11"/>
    </row>
    <row r="14" spans="1:13" x14ac:dyDescent="0.2"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3" x14ac:dyDescent="0.2"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7" spans="4:4" x14ac:dyDescent="0.2">
      <c r="D17" s="20"/>
    </row>
  </sheetData>
  <mergeCells count="13"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9"/>
  <sheetViews>
    <sheetView rightToLeft="1" workbookViewId="0">
      <selection activeCell="I6" sqref="I6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5" t="s">
        <v>0</v>
      </c>
      <c r="B1" s="25"/>
      <c r="C1" s="25"/>
      <c r="D1" s="25"/>
      <c r="E1" s="25"/>
      <c r="F1" s="25"/>
    </row>
    <row r="2" spans="1:6" ht="21.75" customHeight="1" x14ac:dyDescent="0.2">
      <c r="A2" s="25" t="s">
        <v>71</v>
      </c>
      <c r="B2" s="25"/>
      <c r="C2" s="25"/>
      <c r="D2" s="25"/>
      <c r="E2" s="25"/>
      <c r="F2" s="25"/>
    </row>
    <row r="3" spans="1:6" ht="21.75" customHeight="1" x14ac:dyDescent="0.2">
      <c r="A3" s="25" t="s">
        <v>2</v>
      </c>
      <c r="B3" s="25"/>
      <c r="C3" s="25"/>
      <c r="D3" s="25"/>
      <c r="E3" s="25"/>
      <c r="F3" s="25"/>
    </row>
    <row r="4" spans="1:6" ht="14.45" customHeight="1" x14ac:dyDescent="0.2"/>
    <row r="5" spans="1:6" ht="29.1" customHeight="1" x14ac:dyDescent="0.2">
      <c r="A5" s="1" t="s">
        <v>116</v>
      </c>
      <c r="B5" s="26" t="s">
        <v>86</v>
      </c>
      <c r="C5" s="26"/>
      <c r="D5" s="26"/>
      <c r="E5" s="26"/>
      <c r="F5" s="26"/>
    </row>
    <row r="6" spans="1:6" ht="14.45" customHeight="1" x14ac:dyDescent="0.2">
      <c r="D6" s="2" t="s">
        <v>90</v>
      </c>
      <c r="F6" s="2" t="s">
        <v>9</v>
      </c>
    </row>
    <row r="7" spans="1:6" ht="14.45" customHeight="1" x14ac:dyDescent="0.2">
      <c r="A7" s="27" t="s">
        <v>86</v>
      </c>
      <c r="B7" s="27"/>
      <c r="D7" s="4" t="s">
        <v>60</v>
      </c>
      <c r="F7" s="4" t="s">
        <v>60</v>
      </c>
    </row>
    <row r="8" spans="1:6" ht="21.75" customHeight="1" x14ac:dyDescent="0.2">
      <c r="A8" s="29" t="s">
        <v>86</v>
      </c>
      <c r="B8" s="29"/>
      <c r="D8" s="10">
        <v>724</v>
      </c>
      <c r="E8" s="11"/>
      <c r="F8" s="10">
        <v>487360465</v>
      </c>
    </row>
    <row r="9" spans="1:6" ht="21.75" customHeight="1" x14ac:dyDescent="0.2">
      <c r="A9" s="31" t="s">
        <v>117</v>
      </c>
      <c r="B9" s="31"/>
      <c r="D9" s="13">
        <v>0</v>
      </c>
      <c r="E9" s="11"/>
      <c r="F9" s="13">
        <v>17449</v>
      </c>
    </row>
    <row r="10" spans="1:6" ht="21.75" customHeight="1" x14ac:dyDescent="0.2">
      <c r="A10" s="35" t="s">
        <v>118</v>
      </c>
      <c r="B10" s="35"/>
      <c r="D10" s="15">
        <v>17077566</v>
      </c>
      <c r="E10" s="11"/>
      <c r="F10" s="15">
        <v>62474722</v>
      </c>
    </row>
    <row r="11" spans="1:6" ht="21.75" customHeight="1" x14ac:dyDescent="0.2">
      <c r="A11" s="36" t="s">
        <v>55</v>
      </c>
      <c r="B11" s="36"/>
      <c r="D11" s="16">
        <v>17078290</v>
      </c>
      <c r="E11" s="11"/>
      <c r="F11" s="16">
        <v>549852636</v>
      </c>
    </row>
    <row r="12" spans="1:6" x14ac:dyDescent="0.2">
      <c r="D12" s="11"/>
      <c r="E12" s="11"/>
      <c r="F12" s="11"/>
    </row>
    <row r="13" spans="1:6" x14ac:dyDescent="0.2">
      <c r="D13" s="11"/>
      <c r="E13" s="11"/>
      <c r="F13" s="11"/>
    </row>
    <row r="14" spans="1:6" x14ac:dyDescent="0.2">
      <c r="D14" s="11"/>
      <c r="E14" s="11"/>
      <c r="F14" s="11"/>
    </row>
    <row r="15" spans="1:6" x14ac:dyDescent="0.2">
      <c r="D15" s="11"/>
      <c r="E15" s="11"/>
      <c r="F15" s="11"/>
    </row>
    <row r="16" spans="1:6" x14ac:dyDescent="0.2">
      <c r="D16" s="11"/>
      <c r="E16" s="11"/>
      <c r="F16" s="11"/>
    </row>
    <row r="17" spans="4:6" x14ac:dyDescent="0.2">
      <c r="D17" s="11"/>
      <c r="E17" s="11"/>
      <c r="F17" s="11"/>
    </row>
    <row r="18" spans="4:6" x14ac:dyDescent="0.2">
      <c r="D18" s="11"/>
      <c r="E18" s="11"/>
      <c r="F18" s="11"/>
    </row>
    <row r="19" spans="4:6" x14ac:dyDescent="0.2">
      <c r="D19" s="11"/>
      <c r="E19" s="11"/>
      <c r="F19" s="11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V44"/>
  <sheetViews>
    <sheetView rightToLeft="1" topLeftCell="A28" workbookViewId="0">
      <selection activeCell="O35" sqref="O35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6" bestFit="1" customWidth="1"/>
    <col min="16" max="16" width="1.28515625" customWidth="1"/>
    <col min="17" max="17" width="14.85546875" bestFit="1" customWidth="1"/>
    <col min="18" max="18" width="1.28515625" customWidth="1"/>
    <col min="19" max="19" width="15.5703125" customWidth="1"/>
    <col min="20" max="20" width="0.28515625" customWidth="1"/>
    <col min="22" max="22" width="12.7109375" bestFit="1" customWidth="1"/>
  </cols>
  <sheetData>
    <row r="1" spans="1:19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1.75" customHeight="1" x14ac:dyDescent="0.2">
      <c r="A2" s="25" t="s">
        <v>71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14.45" customHeight="1" x14ac:dyDescent="0.2"/>
    <row r="5" spans="1:19" ht="14.45" customHeight="1" x14ac:dyDescent="0.2">
      <c r="A5" s="26" t="s">
        <v>93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</row>
    <row r="6" spans="1:19" ht="31.5" customHeight="1" x14ac:dyDescent="0.2">
      <c r="A6" s="27" t="s">
        <v>56</v>
      </c>
      <c r="C6" s="27" t="s">
        <v>119</v>
      </c>
      <c r="D6" s="27"/>
      <c r="E6" s="27"/>
      <c r="F6" s="27"/>
      <c r="G6" s="27"/>
      <c r="I6" s="27" t="s">
        <v>90</v>
      </c>
      <c r="J6" s="27"/>
      <c r="K6" s="27"/>
      <c r="L6" s="27"/>
      <c r="M6" s="27"/>
      <c r="O6" s="27" t="s">
        <v>91</v>
      </c>
      <c r="P6" s="27"/>
      <c r="Q6" s="27"/>
      <c r="R6" s="27"/>
      <c r="S6" s="27"/>
    </row>
    <row r="7" spans="1:19" ht="46.5" customHeight="1" x14ac:dyDescent="0.2">
      <c r="A7" s="27"/>
      <c r="C7" s="9" t="s">
        <v>120</v>
      </c>
      <c r="D7" s="3"/>
      <c r="E7" s="9" t="s">
        <v>121</v>
      </c>
      <c r="F7" s="3"/>
      <c r="G7" s="9" t="s">
        <v>122</v>
      </c>
      <c r="I7" s="9" t="s">
        <v>123</v>
      </c>
      <c r="J7" s="3"/>
      <c r="K7" s="9" t="s">
        <v>124</v>
      </c>
      <c r="L7" s="3"/>
      <c r="M7" s="9" t="s">
        <v>125</v>
      </c>
      <c r="O7" s="9" t="s">
        <v>123</v>
      </c>
      <c r="P7" s="3"/>
      <c r="Q7" s="9" t="s">
        <v>124</v>
      </c>
      <c r="R7" s="3"/>
      <c r="S7" s="9" t="s">
        <v>125</v>
      </c>
    </row>
    <row r="8" spans="1:19" ht="21.75" customHeight="1" x14ac:dyDescent="0.2">
      <c r="A8" s="5" t="s">
        <v>48</v>
      </c>
      <c r="C8" s="21" t="s">
        <v>126</v>
      </c>
      <c r="D8" s="11"/>
      <c r="E8" s="10">
        <v>3545504</v>
      </c>
      <c r="F8" s="11"/>
      <c r="G8" s="10">
        <v>1540</v>
      </c>
      <c r="H8" s="11"/>
      <c r="I8" s="10">
        <v>0</v>
      </c>
      <c r="J8" s="11"/>
      <c r="K8" s="10">
        <v>0</v>
      </c>
      <c r="L8" s="11"/>
      <c r="M8" s="10">
        <v>0</v>
      </c>
      <c r="N8" s="11"/>
      <c r="O8" s="10">
        <v>5460076160</v>
      </c>
      <c r="P8" s="11"/>
      <c r="Q8" s="10">
        <v>0</v>
      </c>
      <c r="R8" s="11"/>
      <c r="S8" s="10">
        <v>5460076160</v>
      </c>
    </row>
    <row r="9" spans="1:19" ht="21.75" customHeight="1" x14ac:dyDescent="0.2">
      <c r="A9" s="6" t="s">
        <v>28</v>
      </c>
      <c r="C9" s="22" t="s">
        <v>127</v>
      </c>
      <c r="D9" s="11"/>
      <c r="E9" s="13">
        <v>15131137</v>
      </c>
      <c r="F9" s="11"/>
      <c r="G9" s="13">
        <v>630</v>
      </c>
      <c r="H9" s="11"/>
      <c r="I9" s="13">
        <v>0</v>
      </c>
      <c r="J9" s="11"/>
      <c r="K9" s="13">
        <v>0</v>
      </c>
      <c r="L9" s="11"/>
      <c r="M9" s="13">
        <v>0</v>
      </c>
      <c r="N9" s="11"/>
      <c r="O9" s="13">
        <v>9532616310</v>
      </c>
      <c r="P9" s="11"/>
      <c r="Q9" s="13">
        <v>0</v>
      </c>
      <c r="R9" s="11"/>
      <c r="S9" s="13">
        <v>9532616310</v>
      </c>
    </row>
    <row r="10" spans="1:19" ht="21.75" customHeight="1" x14ac:dyDescent="0.2">
      <c r="A10" s="6" t="s">
        <v>19</v>
      </c>
      <c r="C10" s="22" t="s">
        <v>128</v>
      </c>
      <c r="D10" s="11"/>
      <c r="E10" s="13">
        <v>36502254</v>
      </c>
      <c r="F10" s="11"/>
      <c r="G10" s="13">
        <v>82</v>
      </c>
      <c r="H10" s="11"/>
      <c r="I10" s="13">
        <v>0</v>
      </c>
      <c r="J10" s="11"/>
      <c r="K10" s="13">
        <v>0</v>
      </c>
      <c r="L10" s="11"/>
      <c r="M10" s="13">
        <v>0</v>
      </c>
      <c r="N10" s="11"/>
      <c r="O10" s="13">
        <v>2993184828</v>
      </c>
      <c r="P10" s="11"/>
      <c r="Q10" s="13">
        <v>0</v>
      </c>
      <c r="R10" s="11"/>
      <c r="S10" s="13">
        <v>2993184828</v>
      </c>
    </row>
    <row r="11" spans="1:19" ht="21.75" customHeight="1" x14ac:dyDescent="0.2">
      <c r="A11" s="6" t="s">
        <v>35</v>
      </c>
      <c r="C11" s="22" t="s">
        <v>129</v>
      </c>
      <c r="D11" s="11"/>
      <c r="E11" s="13">
        <v>5570365</v>
      </c>
      <c r="F11" s="11"/>
      <c r="G11" s="13">
        <v>2920</v>
      </c>
      <c r="H11" s="11"/>
      <c r="I11" s="13">
        <v>0</v>
      </c>
      <c r="J11" s="11"/>
      <c r="K11" s="13">
        <v>0</v>
      </c>
      <c r="L11" s="11"/>
      <c r="M11" s="13">
        <v>0</v>
      </c>
      <c r="N11" s="11"/>
      <c r="O11" s="13">
        <v>16265465800</v>
      </c>
      <c r="P11" s="11"/>
      <c r="Q11" s="13">
        <v>0</v>
      </c>
      <c r="R11" s="11"/>
      <c r="S11" s="13">
        <v>16265465800</v>
      </c>
    </row>
    <row r="12" spans="1:19" ht="21.75" customHeight="1" x14ac:dyDescent="0.2">
      <c r="A12" s="6" t="s">
        <v>34</v>
      </c>
      <c r="C12" s="22" t="s">
        <v>130</v>
      </c>
      <c r="D12" s="11"/>
      <c r="E12" s="13">
        <v>2000000</v>
      </c>
      <c r="F12" s="11"/>
      <c r="G12" s="13">
        <v>6500</v>
      </c>
      <c r="H12" s="11"/>
      <c r="I12" s="13">
        <v>0</v>
      </c>
      <c r="J12" s="11"/>
      <c r="K12" s="13">
        <v>0</v>
      </c>
      <c r="L12" s="11"/>
      <c r="M12" s="13">
        <v>0</v>
      </c>
      <c r="N12" s="11"/>
      <c r="O12" s="13">
        <v>13000000000</v>
      </c>
      <c r="P12" s="11"/>
      <c r="Q12" s="13">
        <v>455386649</v>
      </c>
      <c r="R12" s="11"/>
      <c r="S12" s="13">
        <v>12544613351</v>
      </c>
    </row>
    <row r="13" spans="1:19" ht="21.75" customHeight="1" x14ac:dyDescent="0.2">
      <c r="A13" s="6" t="s">
        <v>47</v>
      </c>
      <c r="C13" s="22" t="s">
        <v>131</v>
      </c>
      <c r="D13" s="11"/>
      <c r="E13" s="13">
        <v>18404889</v>
      </c>
      <c r="F13" s="11"/>
      <c r="G13" s="13">
        <v>370</v>
      </c>
      <c r="H13" s="11"/>
      <c r="I13" s="13">
        <v>0</v>
      </c>
      <c r="J13" s="11"/>
      <c r="K13" s="13">
        <v>0</v>
      </c>
      <c r="L13" s="11"/>
      <c r="M13" s="13">
        <v>0</v>
      </c>
      <c r="N13" s="11"/>
      <c r="O13" s="13">
        <v>6809808930</v>
      </c>
      <c r="P13" s="11"/>
      <c r="Q13" s="13">
        <v>0</v>
      </c>
      <c r="R13" s="11"/>
      <c r="S13" s="13">
        <v>6809808930</v>
      </c>
    </row>
    <row r="14" spans="1:19" ht="21.75" customHeight="1" x14ac:dyDescent="0.2">
      <c r="A14" s="6" t="s">
        <v>44</v>
      </c>
      <c r="C14" s="22" t="s">
        <v>129</v>
      </c>
      <c r="D14" s="11"/>
      <c r="E14" s="13">
        <v>19848641</v>
      </c>
      <c r="F14" s="11"/>
      <c r="G14" s="13">
        <v>70</v>
      </c>
      <c r="H14" s="11"/>
      <c r="I14" s="13">
        <v>0</v>
      </c>
      <c r="J14" s="11"/>
      <c r="K14" s="13">
        <v>0</v>
      </c>
      <c r="L14" s="11"/>
      <c r="M14" s="13">
        <v>0</v>
      </c>
      <c r="N14" s="11"/>
      <c r="O14" s="13">
        <v>1389404870</v>
      </c>
      <c r="P14" s="11"/>
      <c r="Q14" s="13">
        <v>46006784</v>
      </c>
      <c r="R14" s="11"/>
      <c r="S14" s="13">
        <v>1343398086</v>
      </c>
    </row>
    <row r="15" spans="1:19" ht="21.75" customHeight="1" x14ac:dyDescent="0.2">
      <c r="A15" s="6" t="s">
        <v>30</v>
      </c>
      <c r="C15" s="22" t="s">
        <v>132</v>
      </c>
      <c r="D15" s="11"/>
      <c r="E15" s="13">
        <v>1405861</v>
      </c>
      <c r="F15" s="11"/>
      <c r="G15" s="13">
        <v>3500</v>
      </c>
      <c r="H15" s="11"/>
      <c r="I15" s="13">
        <v>0</v>
      </c>
      <c r="J15" s="11"/>
      <c r="K15" s="13">
        <v>0</v>
      </c>
      <c r="L15" s="11"/>
      <c r="M15" s="13">
        <v>0</v>
      </c>
      <c r="N15" s="11"/>
      <c r="O15" s="13">
        <v>4920513500</v>
      </c>
      <c r="P15" s="11"/>
      <c r="Q15" s="13">
        <v>240415969</v>
      </c>
      <c r="R15" s="11"/>
      <c r="S15" s="13">
        <v>4680097531</v>
      </c>
    </row>
    <row r="16" spans="1:19" ht="21.75" customHeight="1" x14ac:dyDescent="0.2">
      <c r="A16" s="6" t="s">
        <v>37</v>
      </c>
      <c r="C16" s="22" t="s">
        <v>133</v>
      </c>
      <c r="D16" s="11"/>
      <c r="E16" s="13">
        <v>2224603</v>
      </c>
      <c r="F16" s="11"/>
      <c r="G16" s="13">
        <v>3935</v>
      </c>
      <c r="H16" s="11"/>
      <c r="I16" s="13">
        <v>0</v>
      </c>
      <c r="J16" s="11"/>
      <c r="K16" s="13">
        <v>0</v>
      </c>
      <c r="L16" s="11"/>
      <c r="M16" s="13">
        <v>0</v>
      </c>
      <c r="N16" s="11"/>
      <c r="O16" s="13">
        <v>8753812805</v>
      </c>
      <c r="P16" s="11"/>
      <c r="Q16" s="13">
        <v>0</v>
      </c>
      <c r="R16" s="11"/>
      <c r="S16" s="13">
        <v>8753812805</v>
      </c>
    </row>
    <row r="17" spans="1:22" ht="21.75" customHeight="1" x14ac:dyDescent="0.2">
      <c r="A17" s="6" t="s">
        <v>24</v>
      </c>
      <c r="C17" s="22" t="s">
        <v>134</v>
      </c>
      <c r="D17" s="11"/>
      <c r="E17" s="13">
        <v>21204181</v>
      </c>
      <c r="F17" s="11"/>
      <c r="G17" s="13">
        <v>610</v>
      </c>
      <c r="H17" s="11"/>
      <c r="I17" s="13">
        <v>0</v>
      </c>
      <c r="J17" s="11"/>
      <c r="K17" s="13">
        <v>0</v>
      </c>
      <c r="L17" s="11"/>
      <c r="M17" s="13">
        <v>0</v>
      </c>
      <c r="N17" s="11"/>
      <c r="O17" s="13">
        <v>12934550410</v>
      </c>
      <c r="P17" s="11"/>
      <c r="Q17" s="13">
        <v>0</v>
      </c>
      <c r="R17" s="11"/>
      <c r="S17" s="13">
        <v>12934550410</v>
      </c>
    </row>
    <row r="18" spans="1:22" ht="21.75" customHeight="1" x14ac:dyDescent="0.2">
      <c r="A18" s="6" t="s">
        <v>42</v>
      </c>
      <c r="C18" s="22" t="s">
        <v>129</v>
      </c>
      <c r="D18" s="11"/>
      <c r="E18" s="13">
        <v>43238497</v>
      </c>
      <c r="F18" s="11"/>
      <c r="G18" s="13">
        <v>400</v>
      </c>
      <c r="H18" s="11"/>
      <c r="I18" s="13">
        <v>0</v>
      </c>
      <c r="J18" s="11"/>
      <c r="K18" s="13">
        <v>0</v>
      </c>
      <c r="L18" s="11"/>
      <c r="M18" s="13">
        <v>0</v>
      </c>
      <c r="N18" s="11"/>
      <c r="O18" s="13">
        <v>17295398800</v>
      </c>
      <c r="P18" s="11"/>
      <c r="Q18" s="13">
        <v>117655774</v>
      </c>
      <c r="R18" s="11"/>
      <c r="S18" s="13">
        <v>17177743026</v>
      </c>
    </row>
    <row r="19" spans="1:22" ht="21.75" customHeight="1" x14ac:dyDescent="0.2">
      <c r="A19" s="6" t="s">
        <v>36</v>
      </c>
      <c r="C19" s="22" t="s">
        <v>135</v>
      </c>
      <c r="D19" s="11"/>
      <c r="E19" s="13">
        <v>1694254</v>
      </c>
      <c r="F19" s="11"/>
      <c r="G19" s="13">
        <v>5600</v>
      </c>
      <c r="H19" s="11"/>
      <c r="I19" s="13">
        <v>0</v>
      </c>
      <c r="J19" s="11"/>
      <c r="K19" s="13">
        <v>0</v>
      </c>
      <c r="L19" s="11"/>
      <c r="M19" s="13">
        <v>0</v>
      </c>
      <c r="N19" s="11"/>
      <c r="O19" s="13">
        <v>9487822400</v>
      </c>
      <c r="P19" s="11"/>
      <c r="Q19" s="13">
        <v>0</v>
      </c>
      <c r="R19" s="11"/>
      <c r="S19" s="13">
        <v>9487822400</v>
      </c>
    </row>
    <row r="20" spans="1:22" ht="21.75" customHeight="1" x14ac:dyDescent="0.2">
      <c r="A20" s="6" t="s">
        <v>50</v>
      </c>
      <c r="C20" s="22" t="s">
        <v>129</v>
      </c>
      <c r="D20" s="11"/>
      <c r="E20" s="13">
        <v>8506949</v>
      </c>
      <c r="F20" s="11"/>
      <c r="G20" s="13">
        <v>960</v>
      </c>
      <c r="H20" s="11"/>
      <c r="I20" s="13">
        <v>0</v>
      </c>
      <c r="J20" s="11"/>
      <c r="K20" s="13">
        <v>0</v>
      </c>
      <c r="L20" s="11"/>
      <c r="M20" s="13">
        <v>0</v>
      </c>
      <c r="N20" s="11"/>
      <c r="O20" s="13">
        <v>8166671040</v>
      </c>
      <c r="P20" s="11"/>
      <c r="Q20" s="13">
        <v>306855800</v>
      </c>
      <c r="R20" s="11"/>
      <c r="S20" s="13">
        <v>7859815240</v>
      </c>
    </row>
    <row r="21" spans="1:22" ht="21.75" customHeight="1" x14ac:dyDescent="0.2">
      <c r="A21" s="6" t="s">
        <v>49</v>
      </c>
      <c r="C21" s="22" t="s">
        <v>136</v>
      </c>
      <c r="D21" s="11"/>
      <c r="E21" s="13">
        <v>13759330</v>
      </c>
      <c r="F21" s="11"/>
      <c r="G21" s="13">
        <v>682</v>
      </c>
      <c r="H21" s="11"/>
      <c r="I21" s="13">
        <v>0</v>
      </c>
      <c r="J21" s="11"/>
      <c r="K21" s="13">
        <v>0</v>
      </c>
      <c r="L21" s="11"/>
      <c r="M21" s="13">
        <v>0</v>
      </c>
      <c r="N21" s="11"/>
      <c r="O21" s="13">
        <v>9383863060</v>
      </c>
      <c r="P21" s="11"/>
      <c r="Q21" s="13">
        <v>6422904</v>
      </c>
      <c r="R21" s="11"/>
      <c r="S21" s="13">
        <v>9377440156</v>
      </c>
    </row>
    <row r="22" spans="1:22" ht="21.75" customHeight="1" x14ac:dyDescent="0.2">
      <c r="A22" s="6" t="s">
        <v>25</v>
      </c>
      <c r="C22" s="22" t="s">
        <v>137</v>
      </c>
      <c r="D22" s="11"/>
      <c r="E22" s="13">
        <v>486873</v>
      </c>
      <c r="F22" s="11"/>
      <c r="G22" s="13">
        <v>27500</v>
      </c>
      <c r="H22" s="11"/>
      <c r="I22" s="13">
        <v>0</v>
      </c>
      <c r="J22" s="11"/>
      <c r="K22" s="13">
        <v>0</v>
      </c>
      <c r="L22" s="11"/>
      <c r="M22" s="13">
        <v>0</v>
      </c>
      <c r="N22" s="11"/>
      <c r="O22" s="13">
        <v>13389007500</v>
      </c>
      <c r="P22" s="11"/>
      <c r="Q22" s="13">
        <v>0</v>
      </c>
      <c r="R22" s="11"/>
      <c r="S22" s="13">
        <v>13389007500</v>
      </c>
    </row>
    <row r="23" spans="1:22" ht="21.75" customHeight="1" x14ac:dyDescent="0.2">
      <c r="A23" s="6" t="s">
        <v>31</v>
      </c>
      <c r="C23" s="22" t="s">
        <v>138</v>
      </c>
      <c r="D23" s="11"/>
      <c r="E23" s="13">
        <v>3622000</v>
      </c>
      <c r="F23" s="11"/>
      <c r="G23" s="13">
        <v>2000</v>
      </c>
      <c r="H23" s="11"/>
      <c r="I23" s="13">
        <v>7244000000</v>
      </c>
      <c r="J23" s="11"/>
      <c r="K23" s="13">
        <v>68803256</v>
      </c>
      <c r="L23" s="11"/>
      <c r="M23" s="13">
        <v>7175196744</v>
      </c>
      <c r="N23" s="11"/>
      <c r="O23" s="13">
        <v>7244000000</v>
      </c>
      <c r="P23" s="11"/>
      <c r="Q23" s="13">
        <v>68803256</v>
      </c>
      <c r="R23" s="11"/>
      <c r="S23" s="13">
        <v>7175196744</v>
      </c>
      <c r="V23" s="20"/>
    </row>
    <row r="24" spans="1:22" ht="21.75" customHeight="1" x14ac:dyDescent="0.2">
      <c r="A24" s="6" t="s">
        <v>38</v>
      </c>
      <c r="C24" s="22" t="s">
        <v>139</v>
      </c>
      <c r="D24" s="11"/>
      <c r="E24" s="13">
        <v>8554343</v>
      </c>
      <c r="F24" s="11"/>
      <c r="G24" s="13">
        <v>375</v>
      </c>
      <c r="H24" s="11"/>
      <c r="I24" s="13">
        <v>0</v>
      </c>
      <c r="J24" s="11"/>
      <c r="K24" s="13">
        <v>0</v>
      </c>
      <c r="L24" s="11"/>
      <c r="M24" s="13">
        <v>0</v>
      </c>
      <c r="N24" s="11"/>
      <c r="O24" s="13">
        <v>3207878625</v>
      </c>
      <c r="P24" s="11"/>
      <c r="Q24" s="13">
        <v>0</v>
      </c>
      <c r="R24" s="11"/>
      <c r="S24" s="13">
        <v>3207878625</v>
      </c>
    </row>
    <row r="25" spans="1:22" ht="21.75" customHeight="1" x14ac:dyDescent="0.2">
      <c r="A25" s="6" t="s">
        <v>107</v>
      </c>
      <c r="C25" s="22" t="s">
        <v>140</v>
      </c>
      <c r="D25" s="11"/>
      <c r="E25" s="13">
        <v>1795135</v>
      </c>
      <c r="F25" s="11"/>
      <c r="G25" s="13">
        <v>3920</v>
      </c>
      <c r="H25" s="11"/>
      <c r="I25" s="13">
        <v>0</v>
      </c>
      <c r="J25" s="11"/>
      <c r="K25" s="13">
        <v>0</v>
      </c>
      <c r="L25" s="11"/>
      <c r="M25" s="13">
        <v>0</v>
      </c>
      <c r="N25" s="11"/>
      <c r="O25" s="13">
        <v>7036929200</v>
      </c>
      <c r="P25" s="11"/>
      <c r="Q25" s="13">
        <v>0</v>
      </c>
      <c r="R25" s="11"/>
      <c r="S25" s="13">
        <v>7036929200</v>
      </c>
    </row>
    <row r="26" spans="1:22" ht="21.75" customHeight="1" x14ac:dyDescent="0.2">
      <c r="A26" s="6" t="s">
        <v>21</v>
      </c>
      <c r="C26" s="22" t="s">
        <v>131</v>
      </c>
      <c r="D26" s="11"/>
      <c r="E26" s="13">
        <v>21124532</v>
      </c>
      <c r="F26" s="11"/>
      <c r="G26" s="13">
        <v>388</v>
      </c>
      <c r="H26" s="11"/>
      <c r="I26" s="13">
        <v>0</v>
      </c>
      <c r="J26" s="11"/>
      <c r="K26" s="13">
        <v>0</v>
      </c>
      <c r="L26" s="11"/>
      <c r="M26" s="13">
        <v>0</v>
      </c>
      <c r="N26" s="11"/>
      <c r="O26" s="13">
        <v>8196318416</v>
      </c>
      <c r="P26" s="11"/>
      <c r="Q26" s="13">
        <v>0</v>
      </c>
      <c r="R26" s="11"/>
      <c r="S26" s="13">
        <v>8196318416</v>
      </c>
    </row>
    <row r="27" spans="1:22" ht="21.75" customHeight="1" x14ac:dyDescent="0.2">
      <c r="A27" s="6" t="s">
        <v>33</v>
      </c>
      <c r="C27" s="22" t="s">
        <v>141</v>
      </c>
      <c r="D27" s="11"/>
      <c r="E27" s="13">
        <v>11509789</v>
      </c>
      <c r="F27" s="11"/>
      <c r="G27" s="13">
        <v>950</v>
      </c>
      <c r="H27" s="11"/>
      <c r="I27" s="13">
        <v>0</v>
      </c>
      <c r="J27" s="11"/>
      <c r="K27" s="13">
        <v>0</v>
      </c>
      <c r="L27" s="11"/>
      <c r="M27" s="13">
        <v>0</v>
      </c>
      <c r="N27" s="11"/>
      <c r="O27" s="13">
        <v>10934299550</v>
      </c>
      <c r="P27" s="11"/>
      <c r="Q27" s="13">
        <v>1380692522</v>
      </c>
      <c r="R27" s="11"/>
      <c r="S27" s="13">
        <v>9553607028</v>
      </c>
    </row>
    <row r="28" spans="1:22" ht="21.75" customHeight="1" x14ac:dyDescent="0.2">
      <c r="A28" s="6" t="s">
        <v>26</v>
      </c>
      <c r="C28" s="22" t="s">
        <v>136</v>
      </c>
      <c r="D28" s="11"/>
      <c r="E28" s="13">
        <v>4384003</v>
      </c>
      <c r="F28" s="11"/>
      <c r="G28" s="13">
        <v>1900</v>
      </c>
      <c r="H28" s="11"/>
      <c r="I28" s="13">
        <v>0</v>
      </c>
      <c r="J28" s="11"/>
      <c r="K28" s="13">
        <v>0</v>
      </c>
      <c r="L28" s="11"/>
      <c r="M28" s="13">
        <v>0</v>
      </c>
      <c r="N28" s="11"/>
      <c r="O28" s="13">
        <v>8329605700</v>
      </c>
      <c r="P28" s="11"/>
      <c r="Q28" s="13">
        <v>0</v>
      </c>
      <c r="R28" s="11"/>
      <c r="S28" s="13">
        <v>8329605700</v>
      </c>
    </row>
    <row r="29" spans="1:22" ht="21.75" customHeight="1" x14ac:dyDescent="0.2">
      <c r="A29" s="6" t="s">
        <v>41</v>
      </c>
      <c r="C29" s="22" t="s">
        <v>129</v>
      </c>
      <c r="D29" s="11"/>
      <c r="E29" s="13">
        <v>12244831</v>
      </c>
      <c r="F29" s="11"/>
      <c r="G29" s="13">
        <v>34</v>
      </c>
      <c r="H29" s="11"/>
      <c r="I29" s="13">
        <v>0</v>
      </c>
      <c r="J29" s="11"/>
      <c r="K29" s="13">
        <v>0</v>
      </c>
      <c r="L29" s="11"/>
      <c r="M29" s="13">
        <v>0</v>
      </c>
      <c r="N29" s="11"/>
      <c r="O29" s="13">
        <v>416324254</v>
      </c>
      <c r="P29" s="11"/>
      <c r="Q29" s="13">
        <v>15378732</v>
      </c>
      <c r="R29" s="11"/>
      <c r="S29" s="13">
        <v>400945522</v>
      </c>
    </row>
    <row r="30" spans="1:22" ht="21.75" customHeight="1" x14ac:dyDescent="0.2">
      <c r="A30" s="6" t="s">
        <v>27</v>
      </c>
      <c r="C30" s="22" t="s">
        <v>142</v>
      </c>
      <c r="D30" s="11"/>
      <c r="E30" s="13">
        <v>1000000</v>
      </c>
      <c r="F30" s="11"/>
      <c r="G30" s="13">
        <v>7220</v>
      </c>
      <c r="H30" s="11"/>
      <c r="I30" s="13">
        <v>0</v>
      </c>
      <c r="J30" s="11"/>
      <c r="K30" s="13">
        <v>0</v>
      </c>
      <c r="L30" s="11"/>
      <c r="M30" s="13">
        <v>0</v>
      </c>
      <c r="N30" s="11"/>
      <c r="O30" s="13">
        <v>7220000000</v>
      </c>
      <c r="P30" s="11"/>
      <c r="Q30" s="13">
        <v>0</v>
      </c>
      <c r="R30" s="11"/>
      <c r="S30" s="13">
        <v>7220000000</v>
      </c>
    </row>
    <row r="31" spans="1:22" ht="21.75" customHeight="1" x14ac:dyDescent="0.2">
      <c r="A31" s="6" t="s">
        <v>29</v>
      </c>
      <c r="C31" s="22" t="s">
        <v>143</v>
      </c>
      <c r="D31" s="11"/>
      <c r="E31" s="13">
        <v>872738</v>
      </c>
      <c r="F31" s="11"/>
      <c r="G31" s="13">
        <v>2920</v>
      </c>
      <c r="H31" s="11"/>
      <c r="I31" s="13">
        <v>0</v>
      </c>
      <c r="J31" s="11"/>
      <c r="K31" s="13">
        <v>0</v>
      </c>
      <c r="L31" s="11"/>
      <c r="M31" s="13">
        <v>0</v>
      </c>
      <c r="N31" s="11"/>
      <c r="O31" s="13">
        <v>2548394960</v>
      </c>
      <c r="P31" s="11"/>
      <c r="Q31" s="13">
        <v>167936456</v>
      </c>
      <c r="R31" s="11"/>
      <c r="S31" s="13">
        <v>2380458504</v>
      </c>
    </row>
    <row r="32" spans="1:22" ht="21.75" customHeight="1" x14ac:dyDescent="0.2">
      <c r="A32" s="6" t="s">
        <v>39</v>
      </c>
      <c r="C32" s="22" t="s">
        <v>144</v>
      </c>
      <c r="D32" s="11"/>
      <c r="E32" s="13">
        <v>14604036</v>
      </c>
      <c r="F32" s="11"/>
      <c r="G32" s="13">
        <v>77</v>
      </c>
      <c r="H32" s="11"/>
      <c r="I32" s="13">
        <v>0</v>
      </c>
      <c r="J32" s="11"/>
      <c r="K32" s="13">
        <v>0</v>
      </c>
      <c r="L32" s="11"/>
      <c r="M32" s="13">
        <v>0</v>
      </c>
      <c r="N32" s="11"/>
      <c r="O32" s="13">
        <v>1124510772</v>
      </c>
      <c r="P32" s="11"/>
      <c r="Q32" s="13">
        <v>52149095</v>
      </c>
      <c r="R32" s="11"/>
      <c r="S32" s="13">
        <v>1072361677</v>
      </c>
    </row>
    <row r="33" spans="1:19" ht="21.75" customHeight="1" x14ac:dyDescent="0.2">
      <c r="A33" s="6" t="s">
        <v>23</v>
      </c>
      <c r="C33" s="22" t="s">
        <v>145</v>
      </c>
      <c r="D33" s="11"/>
      <c r="E33" s="13">
        <v>1601232</v>
      </c>
      <c r="F33" s="11"/>
      <c r="G33" s="13">
        <v>9433</v>
      </c>
      <c r="H33" s="11"/>
      <c r="I33" s="13">
        <v>0</v>
      </c>
      <c r="J33" s="11"/>
      <c r="K33" s="13">
        <v>0</v>
      </c>
      <c r="L33" s="11"/>
      <c r="M33" s="13">
        <v>0</v>
      </c>
      <c r="N33" s="11"/>
      <c r="O33" s="13">
        <v>15104421456</v>
      </c>
      <c r="P33" s="11"/>
      <c r="Q33" s="13">
        <v>0</v>
      </c>
      <c r="R33" s="11"/>
      <c r="S33" s="13">
        <v>15104421456</v>
      </c>
    </row>
    <row r="34" spans="1:19" ht="21.75" customHeight="1" x14ac:dyDescent="0.2">
      <c r="A34" s="6" t="s">
        <v>40</v>
      </c>
      <c r="C34" s="22" t="s">
        <v>146</v>
      </c>
      <c r="D34" s="11"/>
      <c r="E34" s="13">
        <v>7400000</v>
      </c>
      <c r="F34" s="11"/>
      <c r="G34" s="13">
        <v>800</v>
      </c>
      <c r="H34" s="11"/>
      <c r="I34" s="13">
        <v>0</v>
      </c>
      <c r="J34" s="11"/>
      <c r="K34" s="13">
        <v>0</v>
      </c>
      <c r="L34" s="11"/>
      <c r="M34" s="13">
        <v>0</v>
      </c>
      <c r="N34" s="11"/>
      <c r="O34" s="13">
        <v>5920000000</v>
      </c>
      <c r="P34" s="11"/>
      <c r="Q34" s="13">
        <v>99663300</v>
      </c>
      <c r="R34" s="11"/>
      <c r="S34" s="13">
        <v>5820336700</v>
      </c>
    </row>
    <row r="35" spans="1:19" ht="21.75" customHeight="1" x14ac:dyDescent="0.2">
      <c r="A35" s="6" t="s">
        <v>46</v>
      </c>
      <c r="C35" s="22" t="s">
        <v>147</v>
      </c>
      <c r="D35" s="11"/>
      <c r="E35" s="13">
        <v>5000000</v>
      </c>
      <c r="F35" s="11"/>
      <c r="G35" s="13">
        <v>540</v>
      </c>
      <c r="H35" s="11"/>
      <c r="I35" s="13">
        <v>0</v>
      </c>
      <c r="J35" s="11"/>
      <c r="K35" s="13">
        <v>0</v>
      </c>
      <c r="L35" s="11"/>
      <c r="M35" s="13">
        <v>0</v>
      </c>
      <c r="N35" s="11"/>
      <c r="O35" s="13">
        <f>2700000000+674</f>
        <v>2700000674</v>
      </c>
      <c r="P35" s="11"/>
      <c r="Q35" s="13">
        <v>0</v>
      </c>
      <c r="R35" s="11"/>
      <c r="S35" s="13">
        <f>O35-Q35</f>
        <v>2700000674</v>
      </c>
    </row>
    <row r="36" spans="1:19" ht="21.75" customHeight="1" x14ac:dyDescent="0.2">
      <c r="A36" s="6" t="s">
        <v>22</v>
      </c>
      <c r="C36" s="22" t="s">
        <v>147</v>
      </c>
      <c r="D36" s="11"/>
      <c r="E36" s="13">
        <v>5400000</v>
      </c>
      <c r="F36" s="11"/>
      <c r="G36" s="13">
        <v>220</v>
      </c>
      <c r="H36" s="11"/>
      <c r="I36" s="13">
        <v>0</v>
      </c>
      <c r="J36" s="11"/>
      <c r="K36" s="13">
        <v>0</v>
      </c>
      <c r="L36" s="11"/>
      <c r="M36" s="13">
        <v>0</v>
      </c>
      <c r="N36" s="11"/>
      <c r="O36" s="13">
        <v>1188000000</v>
      </c>
      <c r="P36" s="11"/>
      <c r="Q36" s="13">
        <v>0</v>
      </c>
      <c r="R36" s="11"/>
      <c r="S36" s="13">
        <v>1188000000</v>
      </c>
    </row>
    <row r="37" spans="1:19" ht="21.75" customHeight="1" x14ac:dyDescent="0.2">
      <c r="A37" s="6" t="s">
        <v>108</v>
      </c>
      <c r="C37" s="22" t="s">
        <v>134</v>
      </c>
      <c r="D37" s="11"/>
      <c r="E37" s="13">
        <v>17609052</v>
      </c>
      <c r="F37" s="11"/>
      <c r="G37" s="13">
        <v>110</v>
      </c>
      <c r="H37" s="11"/>
      <c r="I37" s="13">
        <v>0</v>
      </c>
      <c r="J37" s="11"/>
      <c r="K37" s="13">
        <v>0</v>
      </c>
      <c r="L37" s="11"/>
      <c r="M37" s="13">
        <v>0</v>
      </c>
      <c r="N37" s="11"/>
      <c r="O37" s="13">
        <v>1936995720</v>
      </c>
      <c r="P37" s="11"/>
      <c r="Q37" s="13">
        <v>67852461</v>
      </c>
      <c r="R37" s="11"/>
      <c r="S37" s="13">
        <v>1869143259</v>
      </c>
    </row>
    <row r="38" spans="1:19" ht="21.75" customHeight="1" x14ac:dyDescent="0.2">
      <c r="A38" s="6" t="s">
        <v>20</v>
      </c>
      <c r="C38" s="22" t="s">
        <v>148</v>
      </c>
      <c r="D38" s="11"/>
      <c r="E38" s="13">
        <v>1562500</v>
      </c>
      <c r="F38" s="11"/>
      <c r="G38" s="13">
        <v>320</v>
      </c>
      <c r="H38" s="11"/>
      <c r="I38" s="13">
        <v>0</v>
      </c>
      <c r="J38" s="11"/>
      <c r="K38" s="13">
        <v>0</v>
      </c>
      <c r="L38" s="11"/>
      <c r="M38" s="13">
        <v>0</v>
      </c>
      <c r="N38" s="11"/>
      <c r="O38" s="13">
        <v>500000000</v>
      </c>
      <c r="P38" s="11"/>
      <c r="Q38" s="13">
        <v>0</v>
      </c>
      <c r="R38" s="11"/>
      <c r="S38" s="13">
        <v>500000000</v>
      </c>
    </row>
    <row r="39" spans="1:19" ht="21.75" customHeight="1" x14ac:dyDescent="0.2">
      <c r="A39" s="6" t="s">
        <v>98</v>
      </c>
      <c r="C39" s="22" t="s">
        <v>149</v>
      </c>
      <c r="D39" s="11"/>
      <c r="E39" s="13">
        <v>625000</v>
      </c>
      <c r="F39" s="11"/>
      <c r="G39" s="13">
        <v>3000</v>
      </c>
      <c r="H39" s="11"/>
      <c r="I39" s="15">
        <v>0</v>
      </c>
      <c r="J39" s="11"/>
      <c r="K39" s="15">
        <v>0</v>
      </c>
      <c r="L39" s="11"/>
      <c r="M39" s="15">
        <v>0</v>
      </c>
      <c r="N39" s="11"/>
      <c r="O39" s="15">
        <v>1875000000</v>
      </c>
      <c r="P39" s="11"/>
      <c r="Q39" s="15">
        <v>0</v>
      </c>
      <c r="R39" s="11"/>
      <c r="S39" s="15">
        <v>1875000000</v>
      </c>
    </row>
    <row r="40" spans="1:19" ht="21.75" customHeight="1" thickBot="1" x14ac:dyDescent="0.25">
      <c r="A40" s="19" t="s">
        <v>55</v>
      </c>
      <c r="C40" s="13"/>
      <c r="D40" s="11"/>
      <c r="E40" s="13"/>
      <c r="F40" s="11"/>
      <c r="G40" s="13"/>
      <c r="H40" s="11"/>
      <c r="I40" s="16">
        <v>7244000000</v>
      </c>
      <c r="J40" s="11"/>
      <c r="K40" s="16">
        <v>68803256</v>
      </c>
      <c r="L40" s="11"/>
      <c r="M40" s="16">
        <v>7175196744</v>
      </c>
      <c r="N40" s="11"/>
      <c r="O40" s="16">
        <f>SUM(O8:O39)</f>
        <v>225264875740</v>
      </c>
      <c r="P40" s="11"/>
      <c r="Q40" s="16">
        <v>3025219702</v>
      </c>
      <c r="R40" s="11"/>
      <c r="S40" s="16">
        <f>SUM(S8:S39)</f>
        <v>222239656038</v>
      </c>
    </row>
    <row r="41" spans="1:19" ht="13.5" thickTop="1" x14ac:dyDescent="0.2"/>
    <row r="44" spans="1:19" x14ac:dyDescent="0.2">
      <c r="Q44" s="20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honeticPr fontId="5" type="noConversion"/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Q24"/>
  <sheetViews>
    <sheetView rightToLeft="1" workbookViewId="0">
      <selection activeCell="C15" sqref="C15:E16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7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7" ht="21.75" customHeight="1" x14ac:dyDescent="0.2">
      <c r="A2" s="25" t="s">
        <v>71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7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7" ht="14.45" customHeight="1" x14ac:dyDescent="0.2"/>
    <row r="5" spans="1:17" ht="14.45" customHeight="1" x14ac:dyDescent="0.2">
      <c r="A5" s="26" t="s">
        <v>152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7" ht="14.45" customHeight="1" x14ac:dyDescent="0.2">
      <c r="A6" s="27" t="s">
        <v>74</v>
      </c>
      <c r="C6" s="27" t="s">
        <v>90</v>
      </c>
      <c r="D6" s="27"/>
      <c r="E6" s="27"/>
      <c r="F6" s="27"/>
      <c r="G6" s="27"/>
      <c r="I6" s="27" t="s">
        <v>91</v>
      </c>
      <c r="J6" s="27"/>
      <c r="K6" s="27"/>
      <c r="L6" s="27"/>
      <c r="M6" s="27"/>
    </row>
    <row r="7" spans="1:17" ht="29.1" customHeight="1" x14ac:dyDescent="0.2">
      <c r="A7" s="27"/>
      <c r="C7" s="9" t="s">
        <v>150</v>
      </c>
      <c r="D7" s="3"/>
      <c r="E7" s="9" t="s">
        <v>124</v>
      </c>
      <c r="F7" s="3"/>
      <c r="G7" s="9" t="s">
        <v>151</v>
      </c>
      <c r="I7" s="9" t="s">
        <v>150</v>
      </c>
      <c r="J7" s="3"/>
      <c r="K7" s="9" t="s">
        <v>124</v>
      </c>
      <c r="L7" s="3"/>
      <c r="M7" s="9" t="s">
        <v>151</v>
      </c>
    </row>
    <row r="8" spans="1:17" ht="21.75" customHeight="1" x14ac:dyDescent="0.2">
      <c r="A8" s="5" t="s">
        <v>63</v>
      </c>
      <c r="C8" s="10">
        <v>8874246</v>
      </c>
      <c r="D8" s="11"/>
      <c r="E8" s="10">
        <v>0</v>
      </c>
      <c r="F8" s="11"/>
      <c r="G8" s="10">
        <f>C8-E8</f>
        <v>8874246</v>
      </c>
      <c r="H8" s="11"/>
      <c r="I8" s="10">
        <v>39752290</v>
      </c>
      <c r="J8" s="11"/>
      <c r="K8" s="10">
        <v>0</v>
      </c>
      <c r="L8" s="11"/>
      <c r="M8" s="10">
        <f>I8-K8</f>
        <v>39752290</v>
      </c>
      <c r="N8" s="11"/>
      <c r="O8" s="11"/>
      <c r="P8" s="11"/>
      <c r="Q8" s="11"/>
    </row>
    <row r="9" spans="1:17" ht="21.75" customHeight="1" x14ac:dyDescent="0.2">
      <c r="A9" s="6" t="s">
        <v>64</v>
      </c>
      <c r="C9" s="13">
        <v>22157</v>
      </c>
      <c r="D9" s="11"/>
      <c r="E9" s="13">
        <v>-45</v>
      </c>
      <c r="F9" s="11"/>
      <c r="G9" s="13">
        <f t="shared" ref="G9:G12" si="0">C9-E9</f>
        <v>22202</v>
      </c>
      <c r="H9" s="11"/>
      <c r="I9" s="13">
        <v>2408347</v>
      </c>
      <c r="J9" s="11"/>
      <c r="K9" s="13">
        <v>14</v>
      </c>
      <c r="L9" s="11"/>
      <c r="M9" s="13">
        <f t="shared" ref="M9:M12" si="1">I9-K9</f>
        <v>2408333</v>
      </c>
      <c r="N9" s="11"/>
      <c r="O9" s="11"/>
      <c r="P9" s="11"/>
      <c r="Q9" s="11"/>
    </row>
    <row r="10" spans="1:17" ht="21.75" customHeight="1" x14ac:dyDescent="0.2">
      <c r="A10" s="6" t="s">
        <v>65</v>
      </c>
      <c r="C10" s="13">
        <v>2176282</v>
      </c>
      <c r="D10" s="11"/>
      <c r="E10" s="13">
        <v>18</v>
      </c>
      <c r="F10" s="11"/>
      <c r="G10" s="13">
        <f t="shared" si="0"/>
        <v>2176264</v>
      </c>
      <c r="H10" s="11"/>
      <c r="I10" s="13">
        <v>8602614</v>
      </c>
      <c r="J10" s="11"/>
      <c r="K10" s="13">
        <v>4294</v>
      </c>
      <c r="L10" s="11"/>
      <c r="M10" s="13">
        <f t="shared" si="1"/>
        <v>8598320</v>
      </c>
      <c r="N10" s="11"/>
      <c r="O10" s="11"/>
      <c r="P10" s="11"/>
      <c r="Q10" s="11"/>
    </row>
    <row r="11" spans="1:17" ht="21.75" customHeight="1" x14ac:dyDescent="0.2">
      <c r="A11" s="6" t="s">
        <v>66</v>
      </c>
      <c r="C11" s="13">
        <v>16135</v>
      </c>
      <c r="D11" s="11"/>
      <c r="E11" s="13">
        <v>1</v>
      </c>
      <c r="F11" s="11"/>
      <c r="G11" s="13">
        <f t="shared" si="0"/>
        <v>16134</v>
      </c>
      <c r="H11" s="11"/>
      <c r="I11" s="13">
        <v>145561</v>
      </c>
      <c r="J11" s="11"/>
      <c r="K11" s="13">
        <v>89</v>
      </c>
      <c r="L11" s="11"/>
      <c r="M11" s="13">
        <f t="shared" si="1"/>
        <v>145472</v>
      </c>
      <c r="N11" s="11"/>
      <c r="O11" s="11"/>
      <c r="P11" s="11"/>
      <c r="Q11" s="11"/>
    </row>
    <row r="12" spans="1:17" ht="21.75" customHeight="1" x14ac:dyDescent="0.2">
      <c r="A12" s="7" t="s">
        <v>67</v>
      </c>
      <c r="C12" s="15">
        <v>5132400</v>
      </c>
      <c r="D12" s="11"/>
      <c r="E12" s="15">
        <v>35991</v>
      </c>
      <c r="F12" s="11"/>
      <c r="G12" s="13">
        <f t="shared" si="0"/>
        <v>5096409</v>
      </c>
      <c r="H12" s="11"/>
      <c r="I12" s="15">
        <v>5454341</v>
      </c>
      <c r="J12" s="11"/>
      <c r="K12" s="15">
        <v>39030</v>
      </c>
      <c r="L12" s="11"/>
      <c r="M12" s="13">
        <f t="shared" si="1"/>
        <v>5415311</v>
      </c>
      <c r="N12" s="11"/>
      <c r="O12" s="11"/>
      <c r="P12" s="11"/>
      <c r="Q12" s="11"/>
    </row>
    <row r="13" spans="1:17" ht="21.75" customHeight="1" x14ac:dyDescent="0.2">
      <c r="A13" s="8" t="s">
        <v>55</v>
      </c>
      <c r="C13" s="16">
        <f>SUM(C8:C12)</f>
        <v>16221220</v>
      </c>
      <c r="D13" s="11"/>
      <c r="E13" s="16">
        <v>35951</v>
      </c>
      <c r="F13" s="11"/>
      <c r="G13" s="16">
        <f>SUM(G8:G12)</f>
        <v>16185255</v>
      </c>
      <c r="H13" s="11"/>
      <c r="I13" s="16">
        <f>SUM(I8:I12)</f>
        <v>56363153</v>
      </c>
      <c r="J13" s="11"/>
      <c r="K13" s="16">
        <f>SUM(K8:K12)</f>
        <v>43427</v>
      </c>
      <c r="L13" s="11"/>
      <c r="M13" s="16">
        <f>SUM(M8:M12)</f>
        <v>56319726</v>
      </c>
      <c r="N13" s="11"/>
      <c r="O13" s="11"/>
      <c r="P13" s="11"/>
      <c r="Q13" s="11"/>
    </row>
    <row r="14" spans="1:17" x14ac:dyDescent="0.2"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</row>
    <row r="15" spans="1:17" x14ac:dyDescent="0.2">
      <c r="C15" s="11"/>
      <c r="D15" s="11"/>
      <c r="E15" s="23"/>
      <c r="F15" s="11"/>
      <c r="G15" s="23"/>
      <c r="H15" s="11"/>
      <c r="I15" s="23"/>
      <c r="J15" s="11"/>
      <c r="K15" s="23"/>
      <c r="L15" s="11"/>
      <c r="M15" s="11"/>
      <c r="N15" s="11"/>
      <c r="O15" s="11"/>
      <c r="P15" s="11"/>
      <c r="Q15" s="11"/>
    </row>
    <row r="16" spans="1:17" x14ac:dyDescent="0.2"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</row>
    <row r="17" spans="3:17" x14ac:dyDescent="0.2"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</row>
    <row r="18" spans="3:17" x14ac:dyDescent="0.2"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</row>
    <row r="19" spans="3:17" x14ac:dyDescent="0.2"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</row>
    <row r="20" spans="3:17" x14ac:dyDescent="0.2"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</row>
    <row r="21" spans="3:17" x14ac:dyDescent="0.2"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</row>
    <row r="22" spans="3:17" x14ac:dyDescent="0.2"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3:17" x14ac:dyDescent="0.2"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</row>
    <row r="24" spans="3:17" x14ac:dyDescent="0.2"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44"/>
  <sheetViews>
    <sheetView rightToLeft="1" topLeftCell="A22" workbookViewId="0">
      <selection activeCell="I8" sqref="I8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5.42578125" bestFit="1" customWidth="1"/>
    <col min="6" max="6" width="1.28515625" customWidth="1"/>
    <col min="7" max="7" width="16" bestFit="1" customWidth="1"/>
    <col min="8" max="8" width="1.28515625" customWidth="1"/>
    <col min="9" max="9" width="15.5703125" customWidth="1"/>
    <col min="10" max="10" width="1.28515625" customWidth="1"/>
    <col min="11" max="11" width="13.85546875" bestFit="1" customWidth="1"/>
    <col min="12" max="12" width="1.28515625" customWidth="1"/>
    <col min="13" max="13" width="15.85546875" bestFit="1" customWidth="1"/>
    <col min="14" max="14" width="1.28515625" customWidth="1"/>
    <col min="15" max="15" width="16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8" ht="21.75" customHeight="1" x14ac:dyDescent="0.2">
      <c r="A2" s="25" t="s">
        <v>71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18" ht="14.45" customHeight="1" x14ac:dyDescent="0.2"/>
    <row r="5" spans="1:18" ht="14.45" customHeight="1" x14ac:dyDescent="0.2">
      <c r="A5" s="26" t="s">
        <v>153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30.75" customHeight="1" x14ac:dyDescent="0.2">
      <c r="A6" s="27" t="s">
        <v>74</v>
      </c>
      <c r="C6" s="27" t="s">
        <v>90</v>
      </c>
      <c r="D6" s="27"/>
      <c r="E6" s="27"/>
      <c r="F6" s="27"/>
      <c r="G6" s="27"/>
      <c r="H6" s="27"/>
      <c r="I6" s="27"/>
      <c r="K6" s="27" t="s">
        <v>91</v>
      </c>
      <c r="L6" s="27"/>
      <c r="M6" s="27"/>
      <c r="N6" s="27"/>
      <c r="O6" s="27"/>
      <c r="P6" s="27"/>
      <c r="Q6" s="27"/>
      <c r="R6" s="27"/>
    </row>
    <row r="7" spans="1:18" ht="48" customHeight="1" x14ac:dyDescent="0.2">
      <c r="A7" s="27"/>
      <c r="C7" s="9" t="s">
        <v>13</v>
      </c>
      <c r="D7" s="3"/>
      <c r="E7" s="9" t="s">
        <v>154</v>
      </c>
      <c r="F7" s="3"/>
      <c r="G7" s="9" t="s">
        <v>155</v>
      </c>
      <c r="H7" s="3"/>
      <c r="I7" s="9" t="s">
        <v>156</v>
      </c>
      <c r="K7" s="9" t="s">
        <v>13</v>
      </c>
      <c r="L7" s="3"/>
      <c r="M7" s="9" t="s">
        <v>154</v>
      </c>
      <c r="N7" s="3"/>
      <c r="O7" s="9" t="s">
        <v>155</v>
      </c>
      <c r="P7" s="3"/>
      <c r="Q7" s="38" t="s">
        <v>156</v>
      </c>
      <c r="R7" s="38"/>
    </row>
    <row r="8" spans="1:18" ht="21.75" customHeight="1" x14ac:dyDescent="0.2">
      <c r="A8" s="5" t="s">
        <v>29</v>
      </c>
      <c r="C8" s="10">
        <v>653542</v>
      </c>
      <c r="D8" s="11"/>
      <c r="E8" s="10">
        <v>20667511325</v>
      </c>
      <c r="F8" s="11"/>
      <c r="G8" s="10">
        <v>34106804805</v>
      </c>
      <c r="H8" s="11"/>
      <c r="I8" s="10">
        <f>13025551161-13439293480</f>
        <v>-413742319</v>
      </c>
      <c r="J8" s="11"/>
      <c r="K8" s="10">
        <v>872738</v>
      </c>
      <c r="L8" s="11"/>
      <c r="M8" s="10">
        <v>27779069882</v>
      </c>
      <c r="N8" s="11"/>
      <c r="O8" s="10">
        <v>45546123467</v>
      </c>
      <c r="P8" s="11"/>
      <c r="Q8" s="30">
        <v>-17767053585</v>
      </c>
      <c r="R8" s="30"/>
    </row>
    <row r="9" spans="1:18" ht="21.75" customHeight="1" x14ac:dyDescent="0.2">
      <c r="A9" s="6" t="s">
        <v>23</v>
      </c>
      <c r="C9" s="13">
        <v>444410</v>
      </c>
      <c r="D9" s="11"/>
      <c r="E9" s="13">
        <v>18249874665</v>
      </c>
      <c r="F9" s="11"/>
      <c r="G9" s="13">
        <v>20087089054</v>
      </c>
      <c r="H9" s="11"/>
      <c r="I9" s="13">
        <v>-1837214389</v>
      </c>
      <c r="J9" s="11"/>
      <c r="K9" s="13">
        <v>444410</v>
      </c>
      <c r="L9" s="11"/>
      <c r="M9" s="13">
        <v>18249874665</v>
      </c>
      <c r="N9" s="11"/>
      <c r="O9" s="13">
        <v>20087089054</v>
      </c>
      <c r="P9" s="11"/>
      <c r="Q9" s="32">
        <v>-1837214389</v>
      </c>
      <c r="R9" s="32"/>
    </row>
    <row r="10" spans="1:18" ht="21.75" customHeight="1" x14ac:dyDescent="0.2">
      <c r="A10" s="6" t="s">
        <v>46</v>
      </c>
      <c r="C10" s="13">
        <v>1495407</v>
      </c>
      <c r="D10" s="11"/>
      <c r="E10" s="13">
        <v>6536098914</v>
      </c>
      <c r="F10" s="11"/>
      <c r="G10" s="13">
        <v>13140742470</v>
      </c>
      <c r="H10" s="11"/>
      <c r="I10" s="13">
        <f>6481180679-6604643556</f>
        <v>-123462877</v>
      </c>
      <c r="J10" s="11"/>
      <c r="K10" s="13">
        <v>5000000</v>
      </c>
      <c r="L10" s="11"/>
      <c r="M10" s="13">
        <v>23800911789</v>
      </c>
      <c r="N10" s="11"/>
      <c r="O10" s="13">
        <v>43937010000</v>
      </c>
      <c r="P10" s="11"/>
      <c r="Q10" s="32">
        <v>-20136098211</v>
      </c>
      <c r="R10" s="32"/>
    </row>
    <row r="11" spans="1:18" ht="21.75" customHeight="1" x14ac:dyDescent="0.2">
      <c r="A11" s="6" t="s">
        <v>53</v>
      </c>
      <c r="C11" s="13">
        <v>5050000</v>
      </c>
      <c r="D11" s="11"/>
      <c r="E11" s="13">
        <v>21700066630</v>
      </c>
      <c r="F11" s="11"/>
      <c r="G11" s="13">
        <v>20162741159</v>
      </c>
      <c r="H11" s="11"/>
      <c r="I11" s="13">
        <v>1537325471</v>
      </c>
      <c r="J11" s="11"/>
      <c r="K11" s="13">
        <v>5050000</v>
      </c>
      <c r="L11" s="11"/>
      <c r="M11" s="13">
        <v>21700066630</v>
      </c>
      <c r="N11" s="11"/>
      <c r="O11" s="13">
        <v>20162741159</v>
      </c>
      <c r="P11" s="11"/>
      <c r="Q11" s="32">
        <v>1537325471</v>
      </c>
      <c r="R11" s="32"/>
    </row>
    <row r="12" spans="1:18" ht="21.75" customHeight="1" x14ac:dyDescent="0.2">
      <c r="A12" s="6" t="s">
        <v>41</v>
      </c>
      <c r="C12" s="13">
        <v>8616752</v>
      </c>
      <c r="D12" s="11"/>
      <c r="E12" s="13">
        <v>14239308810</v>
      </c>
      <c r="F12" s="11"/>
      <c r="G12" s="13">
        <v>22809879431</v>
      </c>
      <c r="H12" s="11"/>
      <c r="I12" s="13">
        <f>8634006183-8570570621</f>
        <v>63435562</v>
      </c>
      <c r="J12" s="11"/>
      <c r="K12" s="13">
        <v>17035092</v>
      </c>
      <c r="L12" s="11"/>
      <c r="M12" s="13">
        <v>30929923190</v>
      </c>
      <c r="N12" s="11"/>
      <c r="O12" s="13">
        <v>45094531518</v>
      </c>
      <c r="P12" s="11"/>
      <c r="Q12" s="32">
        <v>-14164608328</v>
      </c>
      <c r="R12" s="32"/>
    </row>
    <row r="13" spans="1:18" ht="21.75" customHeight="1" x14ac:dyDescent="0.2">
      <c r="A13" s="6" t="s">
        <v>96</v>
      </c>
      <c r="C13" s="13">
        <v>0</v>
      </c>
      <c r="D13" s="11"/>
      <c r="E13" s="13">
        <v>0</v>
      </c>
      <c r="F13" s="11"/>
      <c r="G13" s="13">
        <v>0</v>
      </c>
      <c r="H13" s="11"/>
      <c r="I13" s="13">
        <v>0</v>
      </c>
      <c r="J13" s="11"/>
      <c r="K13" s="13">
        <v>1200000</v>
      </c>
      <c r="L13" s="11"/>
      <c r="M13" s="13">
        <v>15190078251</v>
      </c>
      <c r="N13" s="11"/>
      <c r="O13" s="13">
        <v>10561581216</v>
      </c>
      <c r="P13" s="11"/>
      <c r="Q13" s="32">
        <v>4628497035</v>
      </c>
      <c r="R13" s="32"/>
    </row>
    <row r="14" spans="1:18" ht="21.75" customHeight="1" x14ac:dyDescent="0.2">
      <c r="A14" s="6" t="s">
        <v>51</v>
      </c>
      <c r="C14" s="13">
        <v>0</v>
      </c>
      <c r="D14" s="11"/>
      <c r="E14" s="13">
        <v>0</v>
      </c>
      <c r="F14" s="11"/>
      <c r="G14" s="13">
        <v>0</v>
      </c>
      <c r="H14" s="11"/>
      <c r="I14" s="13">
        <v>0</v>
      </c>
      <c r="J14" s="11"/>
      <c r="K14" s="13">
        <v>6924087</v>
      </c>
      <c r="L14" s="11"/>
      <c r="M14" s="13">
        <v>87641860588</v>
      </c>
      <c r="N14" s="11"/>
      <c r="O14" s="13">
        <v>76537722147</v>
      </c>
      <c r="P14" s="11"/>
      <c r="Q14" s="32">
        <v>11104138441</v>
      </c>
      <c r="R14" s="32"/>
    </row>
    <row r="15" spans="1:18" ht="21.75" customHeight="1" x14ac:dyDescent="0.2">
      <c r="A15" s="6" t="s">
        <v>97</v>
      </c>
      <c r="C15" s="13">
        <v>0</v>
      </c>
      <c r="D15" s="11"/>
      <c r="E15" s="13">
        <v>0</v>
      </c>
      <c r="F15" s="11"/>
      <c r="G15" s="13">
        <v>0</v>
      </c>
      <c r="H15" s="11"/>
      <c r="I15" s="13">
        <v>0</v>
      </c>
      <c r="J15" s="11"/>
      <c r="K15" s="13">
        <v>1211824</v>
      </c>
      <c r="L15" s="11"/>
      <c r="M15" s="13">
        <v>36187517944</v>
      </c>
      <c r="N15" s="11"/>
      <c r="O15" s="13">
        <v>34061005209</v>
      </c>
      <c r="P15" s="11"/>
      <c r="Q15" s="32">
        <v>2126512735</v>
      </c>
      <c r="R15" s="32"/>
    </row>
    <row r="16" spans="1:18" ht="21.75" customHeight="1" x14ac:dyDescent="0.2">
      <c r="A16" s="6" t="s">
        <v>28</v>
      </c>
      <c r="C16" s="13">
        <v>0</v>
      </c>
      <c r="D16" s="11"/>
      <c r="E16" s="13">
        <v>0</v>
      </c>
      <c r="F16" s="11"/>
      <c r="G16" s="13">
        <v>0</v>
      </c>
      <c r="H16" s="11"/>
      <c r="I16" s="13">
        <v>0</v>
      </c>
      <c r="J16" s="11"/>
      <c r="K16" s="13">
        <v>1340249</v>
      </c>
      <c r="L16" s="11"/>
      <c r="M16" s="13">
        <v>9402357294</v>
      </c>
      <c r="N16" s="11"/>
      <c r="O16" s="13">
        <v>7447414552</v>
      </c>
      <c r="P16" s="11"/>
      <c r="Q16" s="32">
        <v>1954942742</v>
      </c>
      <c r="R16" s="32"/>
    </row>
    <row r="17" spans="1:18" ht="21.75" customHeight="1" x14ac:dyDescent="0.2">
      <c r="A17" s="6" t="s">
        <v>98</v>
      </c>
      <c r="C17" s="13">
        <v>0</v>
      </c>
      <c r="D17" s="11"/>
      <c r="E17" s="13">
        <v>0</v>
      </c>
      <c r="F17" s="11"/>
      <c r="G17" s="13">
        <v>0</v>
      </c>
      <c r="H17" s="11"/>
      <c r="I17" s="13">
        <v>0</v>
      </c>
      <c r="J17" s="11"/>
      <c r="K17" s="13">
        <v>625000</v>
      </c>
      <c r="L17" s="11"/>
      <c r="M17" s="13">
        <v>5165953663</v>
      </c>
      <c r="N17" s="11"/>
      <c r="O17" s="13">
        <v>5292301050</v>
      </c>
      <c r="P17" s="11"/>
      <c r="Q17" s="32">
        <v>-126347387</v>
      </c>
      <c r="R17" s="32"/>
    </row>
    <row r="18" spans="1:18" ht="21.75" customHeight="1" x14ac:dyDescent="0.2">
      <c r="A18" s="6" t="s">
        <v>99</v>
      </c>
      <c r="C18" s="13">
        <v>0</v>
      </c>
      <c r="D18" s="11"/>
      <c r="E18" s="13">
        <v>0</v>
      </c>
      <c r="F18" s="11"/>
      <c r="G18" s="13">
        <v>0</v>
      </c>
      <c r="H18" s="11"/>
      <c r="I18" s="13">
        <v>0</v>
      </c>
      <c r="J18" s="11"/>
      <c r="K18" s="13">
        <v>4853647</v>
      </c>
      <c r="L18" s="11"/>
      <c r="M18" s="13">
        <v>35048254312</v>
      </c>
      <c r="N18" s="11"/>
      <c r="O18" s="13">
        <v>36571739926</v>
      </c>
      <c r="P18" s="11"/>
      <c r="Q18" s="32">
        <v>-1523485614</v>
      </c>
      <c r="R18" s="32"/>
    </row>
    <row r="19" spans="1:18" ht="21.75" customHeight="1" x14ac:dyDescent="0.2">
      <c r="A19" s="6" t="s">
        <v>100</v>
      </c>
      <c r="C19" s="13">
        <v>0</v>
      </c>
      <c r="D19" s="11"/>
      <c r="E19" s="13">
        <v>0</v>
      </c>
      <c r="F19" s="11"/>
      <c r="G19" s="13">
        <v>0</v>
      </c>
      <c r="H19" s="11"/>
      <c r="I19" s="13">
        <v>0</v>
      </c>
      <c r="J19" s="11"/>
      <c r="K19" s="13">
        <v>888236</v>
      </c>
      <c r="L19" s="11"/>
      <c r="M19" s="13">
        <v>12624643312</v>
      </c>
      <c r="N19" s="11"/>
      <c r="O19" s="13">
        <v>13155969837</v>
      </c>
      <c r="P19" s="11"/>
      <c r="Q19" s="32">
        <v>-531326525</v>
      </c>
      <c r="R19" s="32"/>
    </row>
    <row r="20" spans="1:18" ht="21.75" customHeight="1" x14ac:dyDescent="0.2">
      <c r="A20" s="6" t="s">
        <v>101</v>
      </c>
      <c r="C20" s="13">
        <v>0</v>
      </c>
      <c r="D20" s="11"/>
      <c r="E20" s="13">
        <v>0</v>
      </c>
      <c r="F20" s="11"/>
      <c r="G20" s="13">
        <v>0</v>
      </c>
      <c r="H20" s="11"/>
      <c r="I20" s="13">
        <v>0</v>
      </c>
      <c r="J20" s="11"/>
      <c r="K20" s="13">
        <v>2421990</v>
      </c>
      <c r="L20" s="11"/>
      <c r="M20" s="13">
        <v>42175381148</v>
      </c>
      <c r="N20" s="11"/>
      <c r="O20" s="13">
        <v>43135793274</v>
      </c>
      <c r="P20" s="11"/>
      <c r="Q20" s="32">
        <v>-960412126</v>
      </c>
      <c r="R20" s="32"/>
    </row>
    <row r="21" spans="1:18" ht="21.75" customHeight="1" x14ac:dyDescent="0.2">
      <c r="A21" s="6" t="s">
        <v>26</v>
      </c>
      <c r="C21" s="13">
        <v>0</v>
      </c>
      <c r="D21" s="11"/>
      <c r="E21" s="13">
        <v>0</v>
      </c>
      <c r="F21" s="11"/>
      <c r="G21" s="13">
        <v>0</v>
      </c>
      <c r="H21" s="11"/>
      <c r="I21" s="13">
        <v>0</v>
      </c>
      <c r="J21" s="11"/>
      <c r="K21" s="13">
        <v>191859</v>
      </c>
      <c r="L21" s="11"/>
      <c r="M21" s="13">
        <v>2282758213</v>
      </c>
      <c r="N21" s="11"/>
      <c r="O21" s="13">
        <v>3331833660</v>
      </c>
      <c r="P21" s="11"/>
      <c r="Q21" s="32">
        <v>-1049075447</v>
      </c>
      <c r="R21" s="32"/>
    </row>
    <row r="22" spans="1:18" ht="21.75" customHeight="1" x14ac:dyDescent="0.2">
      <c r="A22" s="6" t="s">
        <v>102</v>
      </c>
      <c r="C22" s="13">
        <v>0</v>
      </c>
      <c r="D22" s="11"/>
      <c r="E22" s="13">
        <v>0</v>
      </c>
      <c r="F22" s="11"/>
      <c r="G22" s="13">
        <v>0</v>
      </c>
      <c r="H22" s="11"/>
      <c r="I22" s="13">
        <v>0</v>
      </c>
      <c r="J22" s="11"/>
      <c r="K22" s="13">
        <v>220000</v>
      </c>
      <c r="L22" s="11"/>
      <c r="M22" s="13">
        <v>5562368095</v>
      </c>
      <c r="N22" s="11"/>
      <c r="O22" s="13">
        <v>4481065116</v>
      </c>
      <c r="P22" s="11"/>
      <c r="Q22" s="32">
        <v>1081302979</v>
      </c>
      <c r="R22" s="32"/>
    </row>
    <row r="23" spans="1:18" ht="21.75" customHeight="1" x14ac:dyDescent="0.2">
      <c r="A23" s="6" t="s">
        <v>103</v>
      </c>
      <c r="C23" s="13">
        <v>0</v>
      </c>
      <c r="D23" s="11"/>
      <c r="E23" s="13">
        <v>0</v>
      </c>
      <c r="F23" s="11"/>
      <c r="G23" s="13">
        <v>0</v>
      </c>
      <c r="H23" s="11"/>
      <c r="I23" s="13">
        <v>0</v>
      </c>
      <c r="J23" s="11"/>
      <c r="K23" s="13">
        <v>17703065</v>
      </c>
      <c r="L23" s="11"/>
      <c r="M23" s="13">
        <v>34850194417</v>
      </c>
      <c r="N23" s="11"/>
      <c r="O23" s="13">
        <v>36218105642</v>
      </c>
      <c r="P23" s="11"/>
      <c r="Q23" s="32">
        <v>-1367911225</v>
      </c>
      <c r="R23" s="32"/>
    </row>
    <row r="24" spans="1:18" ht="21.75" customHeight="1" x14ac:dyDescent="0.2">
      <c r="A24" s="6" t="s">
        <v>104</v>
      </c>
      <c r="C24" s="13">
        <v>0</v>
      </c>
      <c r="D24" s="11"/>
      <c r="E24" s="13">
        <v>0</v>
      </c>
      <c r="F24" s="11"/>
      <c r="G24" s="13">
        <v>0</v>
      </c>
      <c r="H24" s="11"/>
      <c r="I24" s="13">
        <v>0</v>
      </c>
      <c r="J24" s="11"/>
      <c r="K24" s="13">
        <v>387000</v>
      </c>
      <c r="L24" s="11"/>
      <c r="M24" s="13">
        <v>10929959420</v>
      </c>
      <c r="N24" s="11"/>
      <c r="O24" s="13">
        <v>8160202737</v>
      </c>
      <c r="P24" s="11"/>
      <c r="Q24" s="32">
        <v>2769756683</v>
      </c>
      <c r="R24" s="32"/>
    </row>
    <row r="25" spans="1:18" ht="21.75" customHeight="1" x14ac:dyDescent="0.2">
      <c r="A25" s="6" t="s">
        <v>105</v>
      </c>
      <c r="C25" s="13">
        <v>0</v>
      </c>
      <c r="D25" s="11"/>
      <c r="E25" s="13">
        <v>0</v>
      </c>
      <c r="F25" s="11"/>
      <c r="G25" s="13">
        <v>0</v>
      </c>
      <c r="H25" s="11"/>
      <c r="I25" s="13">
        <v>0</v>
      </c>
      <c r="J25" s="11"/>
      <c r="K25" s="13">
        <v>1800000</v>
      </c>
      <c r="L25" s="11"/>
      <c r="M25" s="13">
        <v>8298636969</v>
      </c>
      <c r="N25" s="11"/>
      <c r="O25" s="13">
        <v>9608487300</v>
      </c>
      <c r="P25" s="11"/>
      <c r="Q25" s="32">
        <v>-1309850331</v>
      </c>
      <c r="R25" s="32"/>
    </row>
    <row r="26" spans="1:18" ht="21.75" customHeight="1" x14ac:dyDescent="0.2">
      <c r="A26" s="6" t="s">
        <v>49</v>
      </c>
      <c r="C26" s="13">
        <v>0</v>
      </c>
      <c r="D26" s="11"/>
      <c r="E26" s="13">
        <v>0</v>
      </c>
      <c r="F26" s="11"/>
      <c r="G26" s="13">
        <v>0</v>
      </c>
      <c r="H26" s="11"/>
      <c r="I26" s="13">
        <v>0</v>
      </c>
      <c r="J26" s="11"/>
      <c r="K26" s="13">
        <v>1</v>
      </c>
      <c r="L26" s="11"/>
      <c r="M26" s="13">
        <v>1</v>
      </c>
      <c r="N26" s="11"/>
      <c r="O26" s="13">
        <v>4777</v>
      </c>
      <c r="P26" s="11"/>
      <c r="Q26" s="32">
        <v>-4776</v>
      </c>
      <c r="R26" s="32"/>
    </row>
    <row r="27" spans="1:18" ht="21.75" customHeight="1" x14ac:dyDescent="0.2">
      <c r="A27" s="6" t="s">
        <v>42</v>
      </c>
      <c r="C27" s="13">
        <v>0</v>
      </c>
      <c r="D27" s="11"/>
      <c r="E27" s="13">
        <v>0</v>
      </c>
      <c r="F27" s="11"/>
      <c r="G27" s="13">
        <v>0</v>
      </c>
      <c r="H27" s="11"/>
      <c r="I27" s="13">
        <v>0</v>
      </c>
      <c r="J27" s="11"/>
      <c r="K27" s="13">
        <v>1</v>
      </c>
      <c r="L27" s="11"/>
      <c r="M27" s="13">
        <v>1</v>
      </c>
      <c r="N27" s="11"/>
      <c r="O27" s="13">
        <v>4690</v>
      </c>
      <c r="P27" s="11"/>
      <c r="Q27" s="32">
        <v>-4689</v>
      </c>
      <c r="R27" s="32"/>
    </row>
    <row r="28" spans="1:18" ht="21.75" customHeight="1" x14ac:dyDescent="0.2">
      <c r="A28" s="6" t="s">
        <v>106</v>
      </c>
      <c r="C28" s="13">
        <v>0</v>
      </c>
      <c r="D28" s="11"/>
      <c r="E28" s="13">
        <v>0</v>
      </c>
      <c r="F28" s="11"/>
      <c r="G28" s="13">
        <v>0</v>
      </c>
      <c r="H28" s="11"/>
      <c r="I28" s="13">
        <v>0</v>
      </c>
      <c r="J28" s="11"/>
      <c r="K28" s="13">
        <v>233072</v>
      </c>
      <c r="L28" s="11"/>
      <c r="M28" s="13">
        <v>25387661994</v>
      </c>
      <c r="N28" s="11"/>
      <c r="O28" s="13">
        <v>14950955149</v>
      </c>
      <c r="P28" s="11"/>
      <c r="Q28" s="32">
        <v>10436706845</v>
      </c>
      <c r="R28" s="32"/>
    </row>
    <row r="29" spans="1:18" ht="21.75" customHeight="1" x14ac:dyDescent="0.2">
      <c r="A29" s="6" t="s">
        <v>20</v>
      </c>
      <c r="C29" s="13">
        <v>0</v>
      </c>
      <c r="D29" s="11"/>
      <c r="E29" s="13">
        <v>0</v>
      </c>
      <c r="F29" s="11"/>
      <c r="G29" s="13">
        <v>0</v>
      </c>
      <c r="H29" s="11"/>
      <c r="I29" s="13">
        <v>0</v>
      </c>
      <c r="J29" s="11"/>
      <c r="K29" s="13">
        <v>1562500</v>
      </c>
      <c r="L29" s="11"/>
      <c r="M29" s="13">
        <v>5230718901</v>
      </c>
      <c r="N29" s="11"/>
      <c r="O29" s="13">
        <v>3543839886</v>
      </c>
      <c r="P29" s="11"/>
      <c r="Q29" s="32">
        <v>1686879015</v>
      </c>
      <c r="R29" s="32"/>
    </row>
    <row r="30" spans="1:18" ht="21.75" customHeight="1" x14ac:dyDescent="0.2">
      <c r="A30" s="6" t="s">
        <v>39</v>
      </c>
      <c r="C30" s="13">
        <v>0</v>
      </c>
      <c r="D30" s="11"/>
      <c r="E30" s="13">
        <v>0</v>
      </c>
      <c r="F30" s="11"/>
      <c r="G30" s="13">
        <v>0</v>
      </c>
      <c r="H30" s="11"/>
      <c r="I30" s="13">
        <v>0</v>
      </c>
      <c r="J30" s="11"/>
      <c r="K30" s="13">
        <v>3052955</v>
      </c>
      <c r="L30" s="11"/>
      <c r="M30" s="13">
        <v>13208414848</v>
      </c>
      <c r="N30" s="11"/>
      <c r="O30" s="13">
        <v>13638345857</v>
      </c>
      <c r="P30" s="11"/>
      <c r="Q30" s="32">
        <v>-429931009</v>
      </c>
      <c r="R30" s="32"/>
    </row>
    <row r="31" spans="1:18" ht="21.75" customHeight="1" x14ac:dyDescent="0.2">
      <c r="A31" s="6" t="s">
        <v>107</v>
      </c>
      <c r="C31" s="13">
        <v>0</v>
      </c>
      <c r="D31" s="11"/>
      <c r="E31" s="13">
        <v>0</v>
      </c>
      <c r="F31" s="11"/>
      <c r="G31" s="13">
        <v>0</v>
      </c>
      <c r="H31" s="11"/>
      <c r="I31" s="13">
        <v>0</v>
      </c>
      <c r="J31" s="11"/>
      <c r="K31" s="13">
        <v>1795135</v>
      </c>
      <c r="L31" s="11"/>
      <c r="M31" s="13">
        <v>33063626478</v>
      </c>
      <c r="N31" s="11"/>
      <c r="O31" s="13">
        <v>44968239458</v>
      </c>
      <c r="P31" s="11"/>
      <c r="Q31" s="32">
        <v>-11904612980</v>
      </c>
      <c r="R31" s="32"/>
    </row>
    <row r="32" spans="1:18" ht="21.75" customHeight="1" x14ac:dyDescent="0.2">
      <c r="A32" s="6" t="s">
        <v>108</v>
      </c>
      <c r="C32" s="13">
        <v>0</v>
      </c>
      <c r="D32" s="11"/>
      <c r="E32" s="13">
        <v>0</v>
      </c>
      <c r="F32" s="11"/>
      <c r="G32" s="13">
        <v>0</v>
      </c>
      <c r="H32" s="11"/>
      <c r="I32" s="13">
        <v>0</v>
      </c>
      <c r="J32" s="11"/>
      <c r="K32" s="13">
        <v>17609052</v>
      </c>
      <c r="L32" s="11"/>
      <c r="M32" s="13">
        <v>21355219867</v>
      </c>
      <c r="N32" s="11"/>
      <c r="O32" s="13">
        <v>52285855848</v>
      </c>
      <c r="P32" s="11"/>
      <c r="Q32" s="32">
        <v>-30930635981</v>
      </c>
      <c r="R32" s="32"/>
    </row>
    <row r="33" spans="1:18" ht="21.75" customHeight="1" x14ac:dyDescent="0.2">
      <c r="A33" s="6" t="s">
        <v>40</v>
      </c>
      <c r="C33" s="13">
        <v>0</v>
      </c>
      <c r="D33" s="11"/>
      <c r="E33" s="13">
        <v>0</v>
      </c>
      <c r="F33" s="11"/>
      <c r="G33" s="13">
        <v>0</v>
      </c>
      <c r="H33" s="11"/>
      <c r="I33" s="13">
        <v>0</v>
      </c>
      <c r="J33" s="11"/>
      <c r="K33" s="13">
        <v>1877391</v>
      </c>
      <c r="L33" s="11"/>
      <c r="M33" s="13">
        <v>11671973329</v>
      </c>
      <c r="N33" s="11"/>
      <c r="O33" s="13">
        <v>9965617594</v>
      </c>
      <c r="P33" s="11"/>
      <c r="Q33" s="32">
        <v>1706355735</v>
      </c>
      <c r="R33" s="32"/>
    </row>
    <row r="34" spans="1:18" ht="21.75" customHeight="1" x14ac:dyDescent="0.2">
      <c r="A34" s="6" t="s">
        <v>109</v>
      </c>
      <c r="C34" s="13">
        <v>0</v>
      </c>
      <c r="D34" s="11"/>
      <c r="E34" s="15">
        <v>0</v>
      </c>
      <c r="F34" s="11"/>
      <c r="G34" s="15">
        <v>0</v>
      </c>
      <c r="H34" s="11"/>
      <c r="I34" s="15">
        <v>0</v>
      </c>
      <c r="J34" s="11"/>
      <c r="K34" s="13">
        <v>1236522</v>
      </c>
      <c r="L34" s="11"/>
      <c r="M34" s="15">
        <v>2251640897</v>
      </c>
      <c r="N34" s="11"/>
      <c r="O34" s="15">
        <v>2769308055</v>
      </c>
      <c r="P34" s="11"/>
      <c r="Q34" s="39">
        <v>-517667158</v>
      </c>
      <c r="R34" s="39"/>
    </row>
    <row r="35" spans="1:18" ht="21.75" customHeight="1" x14ac:dyDescent="0.2">
      <c r="A35" s="19" t="s">
        <v>55</v>
      </c>
      <c r="C35" s="13"/>
      <c r="D35" s="11"/>
      <c r="E35" s="16">
        <v>81392860344</v>
      </c>
      <c r="F35" s="11"/>
      <c r="G35" s="16">
        <v>110307256919</v>
      </c>
      <c r="H35" s="11"/>
      <c r="I35" s="16">
        <f>SUM(I8:I34)</f>
        <v>-773658552</v>
      </c>
      <c r="J35" s="11"/>
      <c r="K35" s="13"/>
      <c r="L35" s="11"/>
      <c r="M35" s="16">
        <v>539989066098</v>
      </c>
      <c r="N35" s="11"/>
      <c r="O35" s="16">
        <v>605512888178</v>
      </c>
      <c r="P35" s="11"/>
      <c r="Q35" s="40">
        <v>-65523822080</v>
      </c>
      <c r="R35" s="40"/>
    </row>
    <row r="37" spans="1:18" ht="18.75" x14ac:dyDescent="0.2">
      <c r="I37" s="13"/>
      <c r="Q37" s="20"/>
    </row>
    <row r="38" spans="1:18" ht="18.75" x14ac:dyDescent="0.2">
      <c r="I38" s="13"/>
      <c r="Q38" s="20"/>
    </row>
    <row r="39" spans="1:18" ht="18.75" x14ac:dyDescent="0.2">
      <c r="I39" s="13"/>
      <c r="Q39" s="20"/>
    </row>
    <row r="40" spans="1:18" ht="18.75" x14ac:dyDescent="0.2">
      <c r="I40" s="13"/>
      <c r="Q40" s="20"/>
    </row>
    <row r="41" spans="1:18" ht="18.75" x14ac:dyDescent="0.2">
      <c r="I41" s="13"/>
      <c r="K41" s="13"/>
      <c r="Q41" s="20"/>
    </row>
    <row r="42" spans="1:18" ht="18.75" x14ac:dyDescent="0.2">
      <c r="I42" s="13"/>
      <c r="K42" s="13"/>
    </row>
    <row r="43" spans="1:18" ht="18.75" x14ac:dyDescent="0.2">
      <c r="I43" s="13"/>
      <c r="K43" s="13"/>
    </row>
    <row r="44" spans="1:18" ht="18.75" x14ac:dyDescent="0.2">
      <c r="I44" s="13"/>
      <c r="K44" s="20"/>
    </row>
  </sheetData>
  <mergeCells count="36">
    <mergeCell ref="Q33:R33"/>
    <mergeCell ref="Q34:R34"/>
    <mergeCell ref="Q35:R35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2024-09-23T08:13:18Z</dcterms:created>
  <dcterms:modified xsi:type="dcterms:W3CDTF">2024-09-24T05:36:10Z</dcterms:modified>
</cp:coreProperties>
</file>