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8E8B714D-4DCB-428A-B21F-612E9D31F09C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سهام" sheetId="2" r:id="rId1"/>
    <sheet name="اوراق مشتقه" sheetId="2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بانکی'!$A$1:$K$13</definedName>
    <definedName name="_xlnm.Print_Area" localSheetId="4">'درآمد سرمایه گذاری در سهام'!$A$1:$X$62</definedName>
    <definedName name="_xlnm.Print_Area" localSheetId="7">'درآمد سود سهام'!$A$1:$T$41</definedName>
    <definedName name="_xlnm.Print_Area" localSheetId="10">'درآمد ناشی از تغییر قیمت اوراق'!$A$1:$S$40</definedName>
    <definedName name="_xlnm.Print_Area" localSheetId="9">'درآمد ناشی از فروش'!$A$1:$S$39</definedName>
    <definedName name="_xlnm.Print_Area" localSheetId="6">'سایر درآمدها'!$A$1:$G$11</definedName>
    <definedName name="_xlnm.Print_Area" localSheetId="2">سپرده!$A$1:$M$17</definedName>
    <definedName name="_xlnm.Print_Area" localSheetId="8">'سود سپرده بانکی'!$A$1:$N$13</definedName>
    <definedName name="_xlnm.Print_Area" localSheetId="0">سهام!$A$1:$AC$43</definedName>
  </definedNames>
  <calcPr calcId="191029"/>
</workbook>
</file>

<file path=xl/calcChain.xml><?xml version="1.0" encoding="utf-8"?>
<calcChain xmlns="http://schemas.openxmlformats.org/spreadsheetml/2006/main">
  <c r="L62" i="9" l="1"/>
  <c r="L58" i="9"/>
  <c r="L59" i="9"/>
  <c r="L60" i="9"/>
  <c r="L61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9" i="9"/>
  <c r="W62" i="9"/>
  <c r="W58" i="9"/>
  <c r="W59" i="9"/>
  <c r="W60" i="9"/>
  <c r="W61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9" i="9"/>
  <c r="J13" i="8"/>
  <c r="J9" i="8"/>
  <c r="J10" i="8"/>
  <c r="J11" i="8"/>
  <c r="J12" i="8"/>
  <c r="J8" i="8"/>
  <c r="F13" i="8"/>
  <c r="H11" i="8" s="1"/>
  <c r="H10" i="8"/>
  <c r="F12" i="8"/>
  <c r="F11" i="8"/>
  <c r="F8" i="8"/>
  <c r="P57" i="9"/>
  <c r="Q62" i="9" s="1"/>
  <c r="S39" i="9"/>
  <c r="U39" i="9" s="1"/>
  <c r="N62" i="9"/>
  <c r="S62" i="9"/>
  <c r="U58" i="9"/>
  <c r="J58" i="9"/>
  <c r="H13" i="9"/>
  <c r="I12" i="19"/>
  <c r="I11" i="19"/>
  <c r="H12" i="9" s="1"/>
  <c r="J12" i="9" s="1"/>
  <c r="I10" i="19"/>
  <c r="I8" i="19"/>
  <c r="H9" i="9" s="1"/>
  <c r="F6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9" i="9"/>
  <c r="U60" i="9"/>
  <c r="U61" i="9"/>
  <c r="U9" i="9"/>
  <c r="N33" i="9"/>
  <c r="D62" i="9"/>
  <c r="J10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9" i="9"/>
  <c r="J60" i="9"/>
  <c r="J61" i="9"/>
  <c r="H11" i="9"/>
  <c r="J11" i="9" s="1"/>
  <c r="J13" i="13"/>
  <c r="J9" i="13"/>
  <c r="J10" i="13"/>
  <c r="J11" i="13"/>
  <c r="J12" i="13"/>
  <c r="J8" i="13"/>
  <c r="F13" i="13"/>
  <c r="F9" i="13"/>
  <c r="F10" i="13"/>
  <c r="F11" i="13"/>
  <c r="F12" i="13"/>
  <c r="F8" i="13"/>
  <c r="S41" i="15"/>
  <c r="S33" i="15"/>
  <c r="O41" i="15"/>
  <c r="O33" i="15"/>
  <c r="Q39" i="19"/>
  <c r="Q12" i="19"/>
  <c r="Q40" i="21"/>
  <c r="Q37" i="21"/>
  <c r="L10" i="7"/>
  <c r="L11" i="7"/>
  <c r="L12" i="7"/>
  <c r="L13" i="7"/>
  <c r="L14" i="7"/>
  <c r="L15" i="7"/>
  <c r="L16" i="7"/>
  <c r="L9" i="7"/>
  <c r="AB4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9" i="2"/>
  <c r="X43" i="2"/>
  <c r="X40" i="2"/>
  <c r="H39" i="2"/>
  <c r="H43" i="2" s="1"/>
  <c r="J38" i="2"/>
  <c r="J43" i="2" s="1"/>
  <c r="H8" i="8" l="1"/>
  <c r="H13" i="8" s="1"/>
  <c r="H9" i="8"/>
  <c r="H12" i="8"/>
  <c r="U62" i="9"/>
  <c r="J9" i="9"/>
  <c r="J62" i="9" s="1"/>
  <c r="H62" i="9"/>
  <c r="I39" i="19"/>
  <c r="L17" i="7"/>
</calcChain>
</file>

<file path=xl/sharedStrings.xml><?xml version="1.0" encoding="utf-8"?>
<sst xmlns="http://schemas.openxmlformats.org/spreadsheetml/2006/main" count="460" uniqueCount="179">
  <si>
    <t>صندوق سرمایه‌گذاری سهام بزرگ کاردان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</si>
  <si>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</si>
  <si>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</si>
  <si>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</si>
  <si>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</si>
  <si>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</si>
  <si>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</si>
  <si>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</si>
  <si>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</si>
  <si>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</si>
  <si>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</si>
  <si>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</si>
  <si>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</si>
  <si>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</si>
  <si>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</si>
  <si>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</si>
  <si>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</si>
  <si>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</si>
  <si>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</si>
  <si>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</si>
  <si>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بیمه اتکایی ایران معین</t>
  </si>
  <si>
    <t>بیمه کوثر</t>
  </si>
  <si>
    <t>بین المللی توسعه ص. معادن غدیر</t>
  </si>
  <si>
    <t>پارس فولاد سبزوار</t>
  </si>
  <si>
    <t>پالایش نفت اصفهان</t>
  </si>
  <si>
    <t>پتروشیمی پردیس</t>
  </si>
  <si>
    <t>پتروشیمی تندگویان</t>
  </si>
  <si>
    <t>پویا زرکان آق دره</t>
  </si>
  <si>
    <t>تایدواترخاورمیانه</t>
  </si>
  <si>
    <t>ح . صنایع مس افق کرمان</t>
  </si>
  <si>
    <t>داروسازی‌ فارابی‌</t>
  </si>
  <si>
    <t>س. نفت و گاز و پتروشیمی تأمین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</si>
  <si>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</si>
  <si>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</si>
  <si>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</si>
  <si>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</si>
  <si>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</si>
  <si>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</si>
  <si>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</si>
  <si>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</si>
  <si>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شیمیایی کیمیاگران امروز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</si>
  <si>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</si>
  <si>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</si>
  <si>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</si>
  <si>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</si>
  <si>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گروه‌بهمن‌</t>
  </si>
  <si>
    <t>گواهي سپرده کالايي شمش طلا</t>
  </si>
  <si>
    <t>ملی‌ صنایع‌ مس‌ ایران‌</t>
  </si>
  <si>
    <t>نفت‌ بهران‌</t>
  </si>
  <si>
    <t>کاشی‌ الوند</t>
  </si>
  <si>
    <t>کربن‌ ایران‌</t>
  </si>
  <si>
    <t>نیروکلر</t>
  </si>
  <si>
    <t>ح.پست بانک ایران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</si>
  <si>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</si>
  <si>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</si>
  <si>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</si>
  <si>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</si>
  <si>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</si>
  <si>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</si>
  <si>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</si>
  <si>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</si>
  <si>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</si>
  <si>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سپرده کوتاه مدت بانک خاورمیانه مهستان 1005-10-810-707070133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</si>
  <si>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</si>
  <si>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</si>
  <si>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</si>
  <si>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</si>
  <si>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</si>
  <si>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</si>
  <si>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</si>
  <si>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</si>
  <si>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</si>
  <si>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</si>
  <si>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</si>
  <si>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</si>
  <si>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</si>
  <si>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</si>
  <si>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</si>
  <si>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</si>
  <si>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</si>
  <si>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</si>
  <si>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</si>
  <si>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</si>
  <si>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</si>
  <si>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</si>
  <si>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</si>
  <si>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</si>
  <si>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</si>
  <si>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</si>
  <si>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</si>
  <si>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</si>
  <si>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</si>
  <si>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</si>
  <si>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</si>
  <si>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صنعتی زر ماکارون</t>
  </si>
  <si>
    <t>داروسازی دانا</t>
  </si>
  <si>
    <t>تامین سرمایه نوین</t>
  </si>
  <si>
    <t>نشاسته و گلوکز آردینه</t>
  </si>
  <si>
    <t>ملی شیمی کشاورز</t>
  </si>
  <si>
    <t>آنتی بیوتیک سازی ایران</t>
  </si>
  <si>
    <t>بانک سامان</t>
  </si>
  <si>
    <t>ایران خودرو دیزل</t>
  </si>
  <si>
    <t>پخش هجرت</t>
  </si>
  <si>
    <t>نخریسی و نساجی خسروی خراسان</t>
  </si>
  <si>
    <t>پخش البرز</t>
  </si>
  <si>
    <t>پرتو بار فرابر خلیج فارس</t>
  </si>
  <si>
    <t>تولیدی و صنعتی گوهرفام</t>
  </si>
  <si>
    <t>قاسم ایران</t>
  </si>
  <si>
    <t>شرکت آهن و فولاد ارفع</t>
  </si>
  <si>
    <t>پارس فنر</t>
  </si>
  <si>
    <t>فرآوری زغال سنگ پروده طبس</t>
  </si>
  <si>
    <t>تولیدات پتروشیمی قائد بصیر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</si>
  <si>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</si>
  <si>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</si>
  <si>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</si>
  <si>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</si>
  <si>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</si>
  <si>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</si>
  <si>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</si>
  <si>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</si>
  <si>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</si>
  <si>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</si>
  <si>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</si>
  <si>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</si>
  <si>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</si>
  <si>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</si>
  <si>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</si>
  <si>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</si>
  <si>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</si>
  <si>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</si>
  <si>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</si>
  <si>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</si>
  <si>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1403/05/27</t>
  </si>
  <si>
    <t>1403/04/31</t>
  </si>
  <si>
    <t>1403/03/07</t>
  </si>
  <si>
    <t>1402/12/17</t>
  </si>
  <si>
    <t>1403/04/28</t>
  </si>
  <si>
    <t>1403/02/22</t>
  </si>
  <si>
    <t>1403/03/26</t>
  </si>
  <si>
    <t>1402/10/06</t>
  </si>
  <si>
    <t>1403/06/18</t>
  </si>
  <si>
    <t>1403/03/02</t>
  </si>
  <si>
    <t>1403/03/12</t>
  </si>
  <si>
    <t>1403/07/23</t>
  </si>
  <si>
    <t>1403/05/30</t>
  </si>
  <si>
    <t>1402/11/24</t>
  </si>
  <si>
    <t>1403/02/13</t>
  </si>
  <si>
    <t>1403/05/11</t>
  </si>
  <si>
    <t>1402/11/18</t>
  </si>
  <si>
    <t>1403/04/10</t>
  </si>
  <si>
    <t>1402/10/30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</si>
  <si>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</si>
  <si>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</si>
  <si>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</si>
  <si>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</si>
  <si>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</si>
  <si>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</si>
  <si>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</si>
  <si>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</si>
  <si>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</si>
  <si>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</si>
  <si>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</si>
  <si>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ضهمن90041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</si>
  <si>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</si>
  <si>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</si>
  <si>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</si>
  <si>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</si>
  <si>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</si>
  <si>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</si>
  <si>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</si>
  <si>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</si>
  <si>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</si>
  <si>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</si>
  <si>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خبهمن-1300-1403/09/25</t>
  </si>
  <si>
    <t>اختیار خرید</t>
  </si>
  <si>
    <t>-</t>
  </si>
  <si>
    <t>موقعیت فروش</t>
  </si>
  <si>
    <t>1403/09/25</t>
  </si>
  <si>
    <t>اطلاعات آماری مرتبط با قراردادهای آتی توسط صندوق سرمایه گذاری: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</si>
</sst>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9"/>
  <sheetViews>
    <sheetView rightToLeft="1" topLeftCell="A31" workbookViewId="0">
      <selection activeCell="P14" sqref="P1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9.7109375" bestFit="1" customWidth="1"/>
    <col min="13" max="13" width="1.28515625" customWidth="1"/>
    <col min="14" max="14" width="1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42578125" bestFit="1" customWidth="1"/>
    <col min="25" max="25" width="1.28515625" customWidth="1"/>
    <col min="26" max="26" width="17.5703125" bestFit="1" customWidth="1"/>
    <col min="27" max="27" width="1.28515625" customWidth="1"/>
    <col min="28" max="28" width="20.140625" customWidth="1"/>
    <col min="29" max="29" width="0.28515625" customWidth="1"/>
    <col min="31" max="31" width="22" customWidth="1"/>
  </cols>
  <sheetData>
    <row r="1" spans="1:3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32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3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2" ht="24" x14ac:dyDescent="0.2">
      <c r="A4" s="1" t="s">
        <v>3</v>
      </c>
      <c r="B4" s="27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32" ht="24" x14ac:dyDescent="0.2">
      <c r="A5" s="27" t="s">
        <v>5</v>
      </c>
      <c r="B5" s="27"/>
      <c r="C5" s="27" t="s">
        <v>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32" ht="14.4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32" ht="14.45" customHeight="1" x14ac:dyDescent="0.2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 x14ac:dyDescent="0.2">
      <c r="A8" s="28" t="s">
        <v>12</v>
      </c>
      <c r="B8" s="28"/>
      <c r="C8" s="28"/>
      <c r="E8" s="36" t="s">
        <v>13</v>
      </c>
      <c r="F8" s="3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 x14ac:dyDescent="0.2">
      <c r="A9" s="31" t="s">
        <v>19</v>
      </c>
      <c r="B9" s="31"/>
      <c r="C9" s="31"/>
      <c r="E9" s="35">
        <v>36502254</v>
      </c>
      <c r="F9" s="35"/>
      <c r="G9" s="11"/>
      <c r="H9" s="10">
        <v>78082852278</v>
      </c>
      <c r="I9" s="11"/>
      <c r="J9" s="10">
        <v>126018032789.55499</v>
      </c>
      <c r="K9" s="11"/>
      <c r="L9" s="10">
        <v>0</v>
      </c>
      <c r="M9" s="11"/>
      <c r="N9" s="10">
        <v>0</v>
      </c>
      <c r="O9" s="11"/>
      <c r="P9" s="10">
        <v>0</v>
      </c>
      <c r="Q9" s="11"/>
      <c r="R9" s="10">
        <v>0</v>
      </c>
      <c r="S9" s="11"/>
      <c r="T9" s="10">
        <v>36502254</v>
      </c>
      <c r="U9" s="11"/>
      <c r="V9" s="10">
        <v>3754</v>
      </c>
      <c r="W9" s="11"/>
      <c r="X9" s="10">
        <v>78082852278</v>
      </c>
      <c r="Y9" s="11"/>
      <c r="Z9" s="10">
        <v>136214136219.98</v>
      </c>
      <c r="AA9" s="11"/>
      <c r="AB9" s="12">
        <f>Z9/1994977598702*100</f>
        <v>6.8278529196821829</v>
      </c>
      <c r="AC9" s="11"/>
      <c r="AD9" s="11"/>
      <c r="AF9" s="11"/>
    </row>
    <row r="10" spans="1:32" ht="21.75" customHeight="1" x14ac:dyDescent="0.2">
      <c r="A10" s="30" t="s">
        <v>20</v>
      </c>
      <c r="B10" s="30"/>
      <c r="C10" s="30"/>
      <c r="E10" s="34">
        <v>1562500</v>
      </c>
      <c r="F10" s="34"/>
      <c r="G10" s="11"/>
      <c r="H10" s="13">
        <v>3543839889</v>
      </c>
      <c r="I10" s="11"/>
      <c r="J10" s="13">
        <v>3980859609.375</v>
      </c>
      <c r="K10" s="11"/>
      <c r="L10" s="13">
        <v>0</v>
      </c>
      <c r="M10" s="11"/>
      <c r="N10" s="13">
        <v>0</v>
      </c>
      <c r="O10" s="11"/>
      <c r="P10" s="13">
        <v>0</v>
      </c>
      <c r="Q10" s="11"/>
      <c r="R10" s="13">
        <v>0</v>
      </c>
      <c r="S10" s="11"/>
      <c r="T10" s="13">
        <v>1562500</v>
      </c>
      <c r="U10" s="11"/>
      <c r="V10" s="13">
        <v>2213</v>
      </c>
      <c r="W10" s="11"/>
      <c r="X10" s="13">
        <v>3543839889</v>
      </c>
      <c r="Y10" s="11"/>
      <c r="Z10" s="13">
        <v>3437238515.625</v>
      </c>
      <c r="AA10" s="11"/>
      <c r="AB10" s="14">
        <f t="shared" ref="AB10:AB42" si="0">Z10/1994977598702*100</f>
        <v>0.17229459207268211</v>
      </c>
      <c r="AC10" s="11"/>
      <c r="AD10" s="11"/>
      <c r="AE10" s="11"/>
      <c r="AF10" s="11"/>
    </row>
    <row r="11" spans="1:32" ht="21.75" customHeight="1" x14ac:dyDescent="0.2">
      <c r="A11" s="30" t="s">
        <v>21</v>
      </c>
      <c r="B11" s="30"/>
      <c r="C11" s="30"/>
      <c r="E11" s="34">
        <v>21124532</v>
      </c>
      <c r="F11" s="34"/>
      <c r="G11" s="11"/>
      <c r="H11" s="13">
        <v>48162558064</v>
      </c>
      <c r="I11" s="11"/>
      <c r="J11" s="13">
        <v>39078843165.390602</v>
      </c>
      <c r="K11" s="11"/>
      <c r="L11" s="13">
        <v>0</v>
      </c>
      <c r="M11" s="11"/>
      <c r="N11" s="13">
        <v>0</v>
      </c>
      <c r="O11" s="11"/>
      <c r="P11" s="13">
        <v>-4124532</v>
      </c>
      <c r="Q11" s="11"/>
      <c r="R11" s="13">
        <v>7761637204</v>
      </c>
      <c r="S11" s="11"/>
      <c r="T11" s="13">
        <v>17000000</v>
      </c>
      <c r="U11" s="11"/>
      <c r="V11" s="13">
        <v>1669</v>
      </c>
      <c r="W11" s="11"/>
      <c r="X11" s="13">
        <v>38758893549</v>
      </c>
      <c r="Y11" s="11"/>
      <c r="Z11" s="13">
        <v>28204180650</v>
      </c>
      <c r="AA11" s="11"/>
      <c r="AB11" s="14">
        <f t="shared" si="0"/>
        <v>1.4137592656855194</v>
      </c>
      <c r="AC11" s="11"/>
      <c r="AD11" s="11"/>
      <c r="AE11" s="11"/>
      <c r="AF11" s="11"/>
    </row>
    <row r="12" spans="1:32" ht="21.75" customHeight="1" x14ac:dyDescent="0.2">
      <c r="A12" s="30" t="s">
        <v>22</v>
      </c>
      <c r="B12" s="30"/>
      <c r="C12" s="30"/>
      <c r="E12" s="34">
        <v>14075329</v>
      </c>
      <c r="F12" s="34"/>
      <c r="G12" s="11"/>
      <c r="H12" s="13">
        <v>71895634954</v>
      </c>
      <c r="I12" s="11"/>
      <c r="J12" s="13">
        <v>73875546584.136002</v>
      </c>
      <c r="K12" s="11"/>
      <c r="L12" s="13">
        <v>0</v>
      </c>
      <c r="M12" s="11"/>
      <c r="N12" s="13">
        <v>0</v>
      </c>
      <c r="O12" s="11"/>
      <c r="P12" s="13">
        <v>-14075329</v>
      </c>
      <c r="Q12" s="11"/>
      <c r="R12" s="13">
        <v>65564547597</v>
      </c>
      <c r="S12" s="11"/>
      <c r="T12" s="13">
        <v>0</v>
      </c>
      <c r="U12" s="11"/>
      <c r="V12" s="13">
        <v>0</v>
      </c>
      <c r="W12" s="11"/>
      <c r="X12" s="13">
        <v>0</v>
      </c>
      <c r="Y12" s="11"/>
      <c r="Z12" s="13">
        <v>0</v>
      </c>
      <c r="AA12" s="11"/>
      <c r="AB12" s="14">
        <f t="shared" si="0"/>
        <v>0</v>
      </c>
      <c r="AC12" s="11"/>
      <c r="AD12" s="11"/>
      <c r="AE12" s="11"/>
      <c r="AF12" s="11"/>
    </row>
    <row r="13" spans="1:32" ht="21.75" customHeight="1" x14ac:dyDescent="0.2">
      <c r="A13" s="30" t="s">
        <v>23</v>
      </c>
      <c r="B13" s="30"/>
      <c r="C13" s="30"/>
      <c r="E13" s="34">
        <v>1156822</v>
      </c>
      <c r="F13" s="34"/>
      <c r="G13" s="11"/>
      <c r="H13" s="13">
        <v>38572984974</v>
      </c>
      <c r="I13" s="11"/>
      <c r="J13" s="13">
        <v>46170047200.364998</v>
      </c>
      <c r="K13" s="11"/>
      <c r="L13" s="13">
        <v>0</v>
      </c>
      <c r="M13" s="11"/>
      <c r="N13" s="13">
        <v>0</v>
      </c>
      <c r="O13" s="11"/>
      <c r="P13" s="13">
        <v>0</v>
      </c>
      <c r="Q13" s="11"/>
      <c r="R13" s="13">
        <v>0</v>
      </c>
      <c r="S13" s="11"/>
      <c r="T13" s="13">
        <v>1156822</v>
      </c>
      <c r="U13" s="11"/>
      <c r="V13" s="13">
        <v>37500</v>
      </c>
      <c r="W13" s="11"/>
      <c r="X13" s="13">
        <v>38572984974</v>
      </c>
      <c r="Y13" s="11"/>
      <c r="Z13" s="13">
        <v>43122709091.25</v>
      </c>
      <c r="AA13" s="11"/>
      <c r="AB13" s="14">
        <f t="shared" si="0"/>
        <v>2.1615635744134218</v>
      </c>
      <c r="AC13" s="11"/>
      <c r="AD13" s="11"/>
      <c r="AE13" s="11"/>
      <c r="AF13" s="11"/>
    </row>
    <row r="14" spans="1:32" ht="21.75" customHeight="1" x14ac:dyDescent="0.2">
      <c r="A14" s="30" t="s">
        <v>24</v>
      </c>
      <c r="B14" s="30"/>
      <c r="C14" s="30"/>
      <c r="E14" s="34">
        <v>21204181</v>
      </c>
      <c r="F14" s="34"/>
      <c r="G14" s="11"/>
      <c r="H14" s="13">
        <v>110620948072</v>
      </c>
      <c r="I14" s="11"/>
      <c r="J14" s="13">
        <v>85365965298.352493</v>
      </c>
      <c r="K14" s="11"/>
      <c r="L14" s="13">
        <v>0</v>
      </c>
      <c r="M14" s="11"/>
      <c r="N14" s="13">
        <v>0</v>
      </c>
      <c r="O14" s="11"/>
      <c r="P14" s="13">
        <v>0</v>
      </c>
      <c r="Q14" s="11"/>
      <c r="R14" s="13">
        <v>0</v>
      </c>
      <c r="S14" s="11"/>
      <c r="T14" s="13">
        <v>21204181</v>
      </c>
      <c r="U14" s="11"/>
      <c r="V14" s="13">
        <v>3271</v>
      </c>
      <c r="W14" s="11"/>
      <c r="X14" s="13">
        <v>110620948072</v>
      </c>
      <c r="Y14" s="11"/>
      <c r="Z14" s="13">
        <v>68946190738.496597</v>
      </c>
      <c r="AA14" s="11"/>
      <c r="AB14" s="14">
        <f t="shared" si="0"/>
        <v>3.455988216777738</v>
      </c>
      <c r="AC14" s="11"/>
      <c r="AD14" s="11"/>
      <c r="AE14" s="11"/>
      <c r="AF14" s="11"/>
    </row>
    <row r="15" spans="1:32" ht="21.75" customHeight="1" x14ac:dyDescent="0.2">
      <c r="A15" s="30" t="s">
        <v>25</v>
      </c>
      <c r="B15" s="30"/>
      <c r="C15" s="30"/>
      <c r="E15" s="34">
        <v>700982</v>
      </c>
      <c r="F15" s="34"/>
      <c r="G15" s="11"/>
      <c r="H15" s="13">
        <v>100118563930</v>
      </c>
      <c r="I15" s="11"/>
      <c r="J15" s="13">
        <v>135620355506.373</v>
      </c>
      <c r="K15" s="11"/>
      <c r="L15" s="13">
        <v>0</v>
      </c>
      <c r="M15" s="11"/>
      <c r="N15" s="13">
        <v>0</v>
      </c>
      <c r="O15" s="11"/>
      <c r="P15" s="13">
        <v>0</v>
      </c>
      <c r="Q15" s="11"/>
      <c r="R15" s="13">
        <v>0</v>
      </c>
      <c r="S15" s="11"/>
      <c r="T15" s="13">
        <v>700982</v>
      </c>
      <c r="U15" s="11"/>
      <c r="V15" s="13">
        <v>201750</v>
      </c>
      <c r="W15" s="11"/>
      <c r="X15" s="13">
        <v>100118563930</v>
      </c>
      <c r="Y15" s="11"/>
      <c r="Z15" s="13">
        <v>140581650944.92499</v>
      </c>
      <c r="AA15" s="11"/>
      <c r="AB15" s="14">
        <f t="shared" si="0"/>
        <v>7.0467784217924141</v>
      </c>
      <c r="AC15" s="11"/>
      <c r="AD15" s="11"/>
      <c r="AE15" s="11"/>
      <c r="AF15" s="11"/>
    </row>
    <row r="16" spans="1:32" ht="21.75" customHeight="1" x14ac:dyDescent="0.2">
      <c r="A16" s="30" t="s">
        <v>26</v>
      </c>
      <c r="B16" s="30"/>
      <c r="C16" s="30"/>
      <c r="E16" s="34">
        <v>4192144</v>
      </c>
      <c r="F16" s="34"/>
      <c r="G16" s="11"/>
      <c r="H16" s="13">
        <v>52292039055</v>
      </c>
      <c r="I16" s="11"/>
      <c r="J16" s="13">
        <v>46422616279.248001</v>
      </c>
      <c r="K16" s="11"/>
      <c r="L16" s="13">
        <v>0</v>
      </c>
      <c r="M16" s="11"/>
      <c r="N16" s="13">
        <v>0</v>
      </c>
      <c r="O16" s="11"/>
      <c r="P16" s="13">
        <v>0</v>
      </c>
      <c r="Q16" s="11"/>
      <c r="R16" s="13">
        <v>0</v>
      </c>
      <c r="S16" s="11"/>
      <c r="T16" s="13">
        <v>4192144</v>
      </c>
      <c r="U16" s="11"/>
      <c r="V16" s="13">
        <v>10610</v>
      </c>
      <c r="W16" s="11"/>
      <c r="X16" s="13">
        <v>52292039055</v>
      </c>
      <c r="Y16" s="11"/>
      <c r="Z16" s="13">
        <v>44213999885.351997</v>
      </c>
      <c r="AA16" s="11"/>
      <c r="AB16" s="14">
        <f t="shared" si="0"/>
        <v>2.2162654815833083</v>
      </c>
      <c r="AC16" s="11"/>
      <c r="AD16" s="11"/>
      <c r="AE16" s="11"/>
      <c r="AF16" s="11"/>
    </row>
    <row r="17" spans="1:32" ht="21.75" customHeight="1" x14ac:dyDescent="0.2">
      <c r="A17" s="30" t="s">
        <v>27</v>
      </c>
      <c r="B17" s="30"/>
      <c r="C17" s="30"/>
      <c r="E17" s="34">
        <v>1800000</v>
      </c>
      <c r="F17" s="34"/>
      <c r="G17" s="11"/>
      <c r="H17" s="13">
        <v>40875741547</v>
      </c>
      <c r="I17" s="11"/>
      <c r="J17" s="13">
        <v>57058668810</v>
      </c>
      <c r="K17" s="11"/>
      <c r="L17" s="13">
        <v>0</v>
      </c>
      <c r="M17" s="11"/>
      <c r="N17" s="13">
        <v>0</v>
      </c>
      <c r="O17" s="11"/>
      <c r="P17" s="13">
        <v>-1800000</v>
      </c>
      <c r="Q17" s="11"/>
      <c r="R17" s="13">
        <v>60853845610</v>
      </c>
      <c r="S17" s="11"/>
      <c r="T17" s="13">
        <v>0</v>
      </c>
      <c r="U17" s="11"/>
      <c r="V17" s="13">
        <v>0</v>
      </c>
      <c r="W17" s="11"/>
      <c r="X17" s="13">
        <v>0</v>
      </c>
      <c r="Y17" s="11"/>
      <c r="Z17" s="13">
        <v>0</v>
      </c>
      <c r="AA17" s="11"/>
      <c r="AB17" s="14">
        <f t="shared" si="0"/>
        <v>0</v>
      </c>
      <c r="AC17" s="11"/>
      <c r="AD17" s="11"/>
      <c r="AE17" s="11"/>
      <c r="AF17" s="11"/>
    </row>
    <row r="18" spans="1:32" ht="21.75" customHeight="1" x14ac:dyDescent="0.2">
      <c r="A18" s="30" t="s">
        <v>28</v>
      </c>
      <c r="B18" s="30"/>
      <c r="C18" s="30"/>
      <c r="E18" s="34">
        <v>13790888</v>
      </c>
      <c r="F18" s="34"/>
      <c r="G18" s="11"/>
      <c r="H18" s="13">
        <v>55551073038</v>
      </c>
      <c r="I18" s="11"/>
      <c r="J18" s="13">
        <v>102816241623</v>
      </c>
      <c r="K18" s="11"/>
      <c r="L18" s="13">
        <v>0</v>
      </c>
      <c r="M18" s="11"/>
      <c r="N18" s="13">
        <v>0</v>
      </c>
      <c r="O18" s="11"/>
      <c r="P18" s="13">
        <v>0</v>
      </c>
      <c r="Q18" s="11"/>
      <c r="R18" s="13">
        <v>0</v>
      </c>
      <c r="S18" s="11"/>
      <c r="T18" s="13">
        <v>13790888</v>
      </c>
      <c r="U18" s="11"/>
      <c r="V18" s="13">
        <v>6890</v>
      </c>
      <c r="W18" s="11"/>
      <c r="X18" s="13">
        <v>55551073038</v>
      </c>
      <c r="Y18" s="11"/>
      <c r="Z18" s="13">
        <v>94453853970.996002</v>
      </c>
      <c r="AA18" s="11"/>
      <c r="AB18" s="14">
        <f t="shared" si="0"/>
        <v>4.7345821844040197</v>
      </c>
      <c r="AC18" s="11"/>
      <c r="AD18" s="11"/>
      <c r="AE18" s="11"/>
      <c r="AF18" s="11"/>
    </row>
    <row r="19" spans="1:32" ht="21.75" customHeight="1" x14ac:dyDescent="0.2">
      <c r="A19" s="30" t="s">
        <v>29</v>
      </c>
      <c r="B19" s="30"/>
      <c r="C19" s="30"/>
      <c r="E19" s="34">
        <v>2204255</v>
      </c>
      <c r="F19" s="34"/>
      <c r="G19" s="11"/>
      <c r="H19" s="13">
        <v>5523863030</v>
      </c>
      <c r="I19" s="11"/>
      <c r="J19" s="13">
        <v>6498920299.0365</v>
      </c>
      <c r="K19" s="11"/>
      <c r="L19" s="13">
        <v>0</v>
      </c>
      <c r="M19" s="11"/>
      <c r="N19" s="13">
        <v>0</v>
      </c>
      <c r="O19" s="11"/>
      <c r="P19" s="13">
        <v>0</v>
      </c>
      <c r="Q19" s="11"/>
      <c r="R19" s="13">
        <v>0</v>
      </c>
      <c r="S19" s="11"/>
      <c r="T19" s="13">
        <v>2204255</v>
      </c>
      <c r="U19" s="11"/>
      <c r="V19" s="13">
        <v>3037</v>
      </c>
      <c r="W19" s="11"/>
      <c r="X19" s="13">
        <v>5523863030</v>
      </c>
      <c r="Y19" s="11"/>
      <c r="Z19" s="13">
        <v>6654491216.5117502</v>
      </c>
      <c r="AA19" s="11"/>
      <c r="AB19" s="14">
        <f t="shared" si="0"/>
        <v>0.33356220244484885</v>
      </c>
      <c r="AC19" s="11"/>
      <c r="AD19" s="11"/>
      <c r="AE19" s="11"/>
      <c r="AF19" s="11"/>
    </row>
    <row r="20" spans="1:32" ht="21.75" customHeight="1" x14ac:dyDescent="0.2">
      <c r="A20" s="30" t="s">
        <v>30</v>
      </c>
      <c r="B20" s="30"/>
      <c r="C20" s="30"/>
      <c r="E20" s="34">
        <v>1738651</v>
      </c>
      <c r="F20" s="34"/>
      <c r="G20" s="11"/>
      <c r="H20" s="13">
        <v>45065474225</v>
      </c>
      <c r="I20" s="11"/>
      <c r="J20" s="13">
        <v>45834675824.106003</v>
      </c>
      <c r="K20" s="11"/>
      <c r="L20" s="13">
        <v>0</v>
      </c>
      <c r="M20" s="11"/>
      <c r="N20" s="13">
        <v>0</v>
      </c>
      <c r="O20" s="11"/>
      <c r="P20" s="13">
        <v>0</v>
      </c>
      <c r="Q20" s="11"/>
      <c r="R20" s="13">
        <v>0</v>
      </c>
      <c r="S20" s="11"/>
      <c r="T20" s="13">
        <v>1738651</v>
      </c>
      <c r="U20" s="11"/>
      <c r="V20" s="13">
        <v>23030</v>
      </c>
      <c r="W20" s="11"/>
      <c r="X20" s="13">
        <v>45065474225</v>
      </c>
      <c r="Y20" s="11"/>
      <c r="Z20" s="13">
        <v>39802887791.446503</v>
      </c>
      <c r="AA20" s="11"/>
      <c r="AB20" s="14">
        <f t="shared" si="0"/>
        <v>1.9951546231568518</v>
      </c>
      <c r="AC20" s="11"/>
      <c r="AD20" s="11"/>
      <c r="AE20" s="11"/>
      <c r="AF20" s="11"/>
    </row>
    <row r="21" spans="1:32" ht="21.75" customHeight="1" x14ac:dyDescent="0.2">
      <c r="A21" s="30" t="s">
        <v>31</v>
      </c>
      <c r="B21" s="30"/>
      <c r="C21" s="30"/>
      <c r="E21" s="34">
        <v>3622000</v>
      </c>
      <c r="F21" s="34"/>
      <c r="G21" s="11"/>
      <c r="H21" s="13">
        <v>60013100519</v>
      </c>
      <c r="I21" s="11"/>
      <c r="J21" s="13">
        <v>49254143688</v>
      </c>
      <c r="K21" s="11"/>
      <c r="L21" s="13">
        <v>0</v>
      </c>
      <c r="M21" s="11"/>
      <c r="N21" s="13">
        <v>0</v>
      </c>
      <c r="O21" s="11"/>
      <c r="P21" s="13">
        <v>0</v>
      </c>
      <c r="Q21" s="11"/>
      <c r="R21" s="13">
        <v>0</v>
      </c>
      <c r="S21" s="11"/>
      <c r="T21" s="13">
        <v>3622000</v>
      </c>
      <c r="U21" s="11"/>
      <c r="V21" s="13">
        <v>12800</v>
      </c>
      <c r="W21" s="11"/>
      <c r="X21" s="13">
        <v>60013100519</v>
      </c>
      <c r="Y21" s="11"/>
      <c r="Z21" s="13">
        <v>46085748480</v>
      </c>
      <c r="AA21" s="11"/>
      <c r="AB21" s="14">
        <f t="shared" si="0"/>
        <v>2.3100885197901442</v>
      </c>
      <c r="AC21" s="11"/>
      <c r="AD21" s="11"/>
      <c r="AE21" s="11"/>
      <c r="AF21" s="11"/>
    </row>
    <row r="22" spans="1:32" ht="21.75" customHeight="1" x14ac:dyDescent="0.2">
      <c r="A22" s="30" t="s">
        <v>32</v>
      </c>
      <c r="B22" s="30"/>
      <c r="C22" s="30"/>
      <c r="E22" s="34">
        <v>38750986</v>
      </c>
      <c r="F22" s="34"/>
      <c r="G22" s="11"/>
      <c r="H22" s="13">
        <v>82749270186</v>
      </c>
      <c r="I22" s="11"/>
      <c r="J22" s="13">
        <v>83589306264.261002</v>
      </c>
      <c r="K22" s="11"/>
      <c r="L22" s="13">
        <v>0</v>
      </c>
      <c r="M22" s="11"/>
      <c r="N22" s="13">
        <v>0</v>
      </c>
      <c r="O22" s="11"/>
      <c r="P22" s="13">
        <v>0</v>
      </c>
      <c r="Q22" s="11"/>
      <c r="R22" s="13">
        <v>0</v>
      </c>
      <c r="S22" s="11"/>
      <c r="T22" s="13">
        <v>38750986</v>
      </c>
      <c r="U22" s="11"/>
      <c r="V22" s="13">
        <v>1647</v>
      </c>
      <c r="W22" s="11"/>
      <c r="X22" s="13">
        <v>82749270186</v>
      </c>
      <c r="Y22" s="11"/>
      <c r="Z22" s="13">
        <v>63443127842.045097</v>
      </c>
      <c r="AA22" s="11"/>
      <c r="AB22" s="14">
        <f t="shared" si="0"/>
        <v>3.1801423676798848</v>
      </c>
      <c r="AC22" s="11"/>
      <c r="AD22" s="11"/>
      <c r="AE22" s="11"/>
      <c r="AF22" s="11"/>
    </row>
    <row r="23" spans="1:32" ht="21.75" customHeight="1" x14ac:dyDescent="0.2">
      <c r="A23" s="30" t="s">
        <v>33</v>
      </c>
      <c r="B23" s="30"/>
      <c r="C23" s="30"/>
      <c r="E23" s="34">
        <v>11509789</v>
      </c>
      <c r="F23" s="34"/>
      <c r="G23" s="11"/>
      <c r="H23" s="13">
        <v>67522698443</v>
      </c>
      <c r="I23" s="11"/>
      <c r="J23" s="13">
        <v>99882599245.078506</v>
      </c>
      <c r="K23" s="11"/>
      <c r="L23" s="13">
        <v>0</v>
      </c>
      <c r="M23" s="11"/>
      <c r="N23" s="13">
        <v>0</v>
      </c>
      <c r="O23" s="11"/>
      <c r="P23" s="13">
        <v>0</v>
      </c>
      <c r="Q23" s="11"/>
      <c r="R23" s="13">
        <v>0</v>
      </c>
      <c r="S23" s="11"/>
      <c r="T23" s="13">
        <v>11509789</v>
      </c>
      <c r="U23" s="11"/>
      <c r="V23" s="13">
        <v>9020</v>
      </c>
      <c r="W23" s="11"/>
      <c r="X23" s="13">
        <v>67522698443</v>
      </c>
      <c r="Y23" s="11"/>
      <c r="Z23" s="13">
        <v>103200577914.159</v>
      </c>
      <c r="AA23" s="11"/>
      <c r="AB23" s="14">
        <f t="shared" si="0"/>
        <v>5.1730193853457198</v>
      </c>
      <c r="AC23" s="11"/>
      <c r="AD23" s="11"/>
      <c r="AE23" s="11"/>
      <c r="AF23" s="11"/>
    </row>
    <row r="24" spans="1:32" ht="21.75" customHeight="1" x14ac:dyDescent="0.2">
      <c r="A24" s="30" t="s">
        <v>34</v>
      </c>
      <c r="B24" s="30"/>
      <c r="C24" s="30"/>
      <c r="E24" s="34">
        <v>10000000</v>
      </c>
      <c r="F24" s="34"/>
      <c r="G24" s="11"/>
      <c r="H24" s="13">
        <v>51047328000</v>
      </c>
      <c r="I24" s="11"/>
      <c r="J24" s="13">
        <v>51392385000</v>
      </c>
      <c r="K24" s="11"/>
      <c r="L24" s="13">
        <v>0</v>
      </c>
      <c r="M24" s="11"/>
      <c r="N24" s="13">
        <v>0</v>
      </c>
      <c r="O24" s="11"/>
      <c r="P24" s="13">
        <v>0</v>
      </c>
      <c r="Q24" s="11"/>
      <c r="R24" s="13">
        <v>0</v>
      </c>
      <c r="S24" s="11"/>
      <c r="T24" s="13">
        <v>10000000</v>
      </c>
      <c r="U24" s="11"/>
      <c r="V24" s="13">
        <v>4910</v>
      </c>
      <c r="W24" s="11"/>
      <c r="X24" s="13">
        <v>51047328000</v>
      </c>
      <c r="Y24" s="11"/>
      <c r="Z24" s="13">
        <v>48807855000</v>
      </c>
      <c r="AA24" s="11"/>
      <c r="AB24" s="14">
        <f t="shared" si="0"/>
        <v>2.4465364940316143</v>
      </c>
      <c r="AC24" s="11"/>
      <c r="AD24" s="11"/>
      <c r="AE24" s="11"/>
      <c r="AF24" s="11"/>
    </row>
    <row r="25" spans="1:32" ht="21.75" customHeight="1" x14ac:dyDescent="0.2">
      <c r="A25" s="30" t="s">
        <v>35</v>
      </c>
      <c r="B25" s="30"/>
      <c r="C25" s="30"/>
      <c r="E25" s="34">
        <v>2000000</v>
      </c>
      <c r="F25" s="34"/>
      <c r="G25" s="11"/>
      <c r="H25" s="13">
        <v>49005434880</v>
      </c>
      <c r="I25" s="11"/>
      <c r="J25" s="13">
        <v>62267292000</v>
      </c>
      <c r="K25" s="11"/>
      <c r="L25" s="13">
        <v>0</v>
      </c>
      <c r="M25" s="11"/>
      <c r="N25" s="13">
        <v>0</v>
      </c>
      <c r="O25" s="11"/>
      <c r="P25" s="13">
        <v>0</v>
      </c>
      <c r="Q25" s="11"/>
      <c r="R25" s="13">
        <v>0</v>
      </c>
      <c r="S25" s="11"/>
      <c r="T25" s="13">
        <v>2000000</v>
      </c>
      <c r="U25" s="11"/>
      <c r="V25" s="13">
        <v>28080</v>
      </c>
      <c r="W25" s="11"/>
      <c r="X25" s="13">
        <v>49005434880</v>
      </c>
      <c r="Y25" s="11"/>
      <c r="Z25" s="13">
        <v>55825848000</v>
      </c>
      <c r="AA25" s="11"/>
      <c r="AB25" s="14">
        <f t="shared" si="0"/>
        <v>2.7983195418496023</v>
      </c>
      <c r="AC25" s="11"/>
      <c r="AD25" s="11"/>
      <c r="AE25" s="11"/>
      <c r="AF25" s="11"/>
    </row>
    <row r="26" spans="1:32" ht="21.75" customHeight="1" x14ac:dyDescent="0.2">
      <c r="A26" s="30" t="s">
        <v>36</v>
      </c>
      <c r="B26" s="30"/>
      <c r="C26" s="30"/>
      <c r="E26" s="34">
        <v>5570365</v>
      </c>
      <c r="F26" s="34"/>
      <c r="G26" s="11"/>
      <c r="H26" s="13">
        <v>109045314397</v>
      </c>
      <c r="I26" s="11"/>
      <c r="J26" s="13">
        <v>95074090206.052505</v>
      </c>
      <c r="K26" s="11"/>
      <c r="L26" s="13">
        <v>0</v>
      </c>
      <c r="M26" s="11"/>
      <c r="N26" s="13">
        <v>0</v>
      </c>
      <c r="O26" s="11"/>
      <c r="P26" s="13">
        <v>-5570365</v>
      </c>
      <c r="Q26" s="11"/>
      <c r="R26" s="13">
        <v>93194494438</v>
      </c>
      <c r="S26" s="11"/>
      <c r="T26" s="13">
        <v>0</v>
      </c>
      <c r="U26" s="11"/>
      <c r="V26" s="13">
        <v>0</v>
      </c>
      <c r="W26" s="11"/>
      <c r="X26" s="13">
        <v>0</v>
      </c>
      <c r="Y26" s="11"/>
      <c r="Z26" s="13">
        <v>0</v>
      </c>
      <c r="AA26" s="11"/>
      <c r="AB26" s="14">
        <f t="shared" si="0"/>
        <v>0</v>
      </c>
      <c r="AC26" s="11"/>
      <c r="AD26" s="11"/>
      <c r="AE26" s="11"/>
      <c r="AF26" s="11"/>
    </row>
    <row r="27" spans="1:32" ht="21.75" customHeight="1" x14ac:dyDescent="0.2">
      <c r="A27" s="30" t="s">
        <v>37</v>
      </c>
      <c r="B27" s="30"/>
      <c r="C27" s="30"/>
      <c r="E27" s="34">
        <v>1694254</v>
      </c>
      <c r="F27" s="34"/>
      <c r="G27" s="11"/>
      <c r="H27" s="13">
        <v>37746115823</v>
      </c>
      <c r="I27" s="11"/>
      <c r="J27" s="13">
        <v>76646721817.737</v>
      </c>
      <c r="K27" s="11"/>
      <c r="L27" s="13">
        <v>0</v>
      </c>
      <c r="M27" s="11"/>
      <c r="N27" s="13">
        <v>0</v>
      </c>
      <c r="O27" s="11"/>
      <c r="P27" s="13">
        <v>0</v>
      </c>
      <c r="Q27" s="11"/>
      <c r="R27" s="13">
        <v>0</v>
      </c>
      <c r="S27" s="11"/>
      <c r="T27" s="13">
        <v>1694254</v>
      </c>
      <c r="U27" s="11"/>
      <c r="V27" s="13">
        <v>42760</v>
      </c>
      <c r="W27" s="11"/>
      <c r="X27" s="13">
        <v>37746115823</v>
      </c>
      <c r="Y27" s="11"/>
      <c r="Z27" s="13">
        <v>72015245548.811996</v>
      </c>
      <c r="AA27" s="11"/>
      <c r="AB27" s="14">
        <f t="shared" si="0"/>
        <v>3.6098272780440017</v>
      </c>
      <c r="AC27" s="11"/>
      <c r="AD27" s="11"/>
      <c r="AE27" s="11"/>
      <c r="AF27" s="11"/>
    </row>
    <row r="28" spans="1:32" ht="21.75" customHeight="1" x14ac:dyDescent="0.2">
      <c r="A28" s="30" t="s">
        <v>38</v>
      </c>
      <c r="B28" s="30"/>
      <c r="C28" s="30"/>
      <c r="E28" s="34">
        <v>2224603</v>
      </c>
      <c r="F28" s="34"/>
      <c r="G28" s="11"/>
      <c r="H28" s="13">
        <v>35311027462</v>
      </c>
      <c r="I28" s="11"/>
      <c r="J28" s="13">
        <v>59109829542.769501</v>
      </c>
      <c r="K28" s="11"/>
      <c r="L28" s="13">
        <v>0</v>
      </c>
      <c r="M28" s="11"/>
      <c r="N28" s="13">
        <v>0</v>
      </c>
      <c r="O28" s="11"/>
      <c r="P28" s="13">
        <v>0</v>
      </c>
      <c r="Q28" s="11"/>
      <c r="R28" s="13">
        <v>0</v>
      </c>
      <c r="S28" s="11"/>
      <c r="T28" s="13">
        <v>2224603</v>
      </c>
      <c r="U28" s="11"/>
      <c r="V28" s="13">
        <v>26180</v>
      </c>
      <c r="W28" s="11"/>
      <c r="X28" s="13">
        <v>35311027462</v>
      </c>
      <c r="Y28" s="11"/>
      <c r="Z28" s="13">
        <v>57893577906.086998</v>
      </c>
      <c r="AA28" s="11"/>
      <c r="AB28" s="14">
        <f t="shared" si="0"/>
        <v>2.9019663149979489</v>
      </c>
      <c r="AC28" s="11"/>
      <c r="AD28" s="11"/>
      <c r="AE28" s="11"/>
      <c r="AF28" s="11"/>
    </row>
    <row r="29" spans="1:32" ht="21.75" customHeight="1" x14ac:dyDescent="0.2">
      <c r="A29" s="30" t="s">
        <v>39</v>
      </c>
      <c r="B29" s="30"/>
      <c r="C29" s="30"/>
      <c r="E29" s="34">
        <v>8554343</v>
      </c>
      <c r="F29" s="34"/>
      <c r="G29" s="11"/>
      <c r="H29" s="13">
        <v>51364889994</v>
      </c>
      <c r="I29" s="11"/>
      <c r="J29" s="13">
        <v>38069921739.014503</v>
      </c>
      <c r="K29" s="11"/>
      <c r="L29" s="13">
        <v>0</v>
      </c>
      <c r="M29" s="11"/>
      <c r="N29" s="13">
        <v>0</v>
      </c>
      <c r="O29" s="11"/>
      <c r="P29" s="13">
        <v>0</v>
      </c>
      <c r="Q29" s="11"/>
      <c r="R29" s="13">
        <v>0</v>
      </c>
      <c r="S29" s="11"/>
      <c r="T29" s="13">
        <v>8554343</v>
      </c>
      <c r="U29" s="11"/>
      <c r="V29" s="13">
        <v>4242</v>
      </c>
      <c r="W29" s="11"/>
      <c r="X29" s="13">
        <v>51364889994</v>
      </c>
      <c r="Y29" s="11"/>
      <c r="Z29" s="13">
        <v>36071612244.114304</v>
      </c>
      <c r="AA29" s="11"/>
      <c r="AB29" s="14">
        <f t="shared" si="0"/>
        <v>1.8081211672543951</v>
      </c>
      <c r="AC29" s="11"/>
      <c r="AD29" s="11"/>
      <c r="AE29" s="11"/>
      <c r="AF29" s="11"/>
    </row>
    <row r="30" spans="1:32" ht="21.75" customHeight="1" x14ac:dyDescent="0.2">
      <c r="A30" s="30" t="s">
        <v>40</v>
      </c>
      <c r="B30" s="30"/>
      <c r="C30" s="30"/>
      <c r="E30" s="34">
        <v>14604036</v>
      </c>
      <c r="F30" s="34"/>
      <c r="G30" s="11"/>
      <c r="H30" s="13">
        <v>60510520657</v>
      </c>
      <c r="I30" s="11"/>
      <c r="J30" s="13">
        <v>52029436877.107201</v>
      </c>
      <c r="K30" s="11"/>
      <c r="L30" s="13">
        <v>0</v>
      </c>
      <c r="M30" s="11"/>
      <c r="N30" s="13">
        <v>0</v>
      </c>
      <c r="O30" s="11"/>
      <c r="P30" s="13">
        <v>0</v>
      </c>
      <c r="Q30" s="11"/>
      <c r="R30" s="13">
        <v>0</v>
      </c>
      <c r="S30" s="11"/>
      <c r="T30" s="13">
        <v>14604036</v>
      </c>
      <c r="U30" s="11"/>
      <c r="V30" s="13">
        <v>3052</v>
      </c>
      <c r="W30" s="11"/>
      <c r="X30" s="13">
        <v>60510520657</v>
      </c>
      <c r="Y30" s="11"/>
      <c r="Z30" s="13">
        <v>44306317340.661598</v>
      </c>
      <c r="AA30" s="11"/>
      <c r="AB30" s="14">
        <f t="shared" si="0"/>
        <v>2.2208929749130411</v>
      </c>
      <c r="AC30" s="11"/>
      <c r="AD30" s="11"/>
      <c r="AE30" s="11"/>
      <c r="AF30" s="11"/>
    </row>
    <row r="31" spans="1:32" ht="21.75" customHeight="1" x14ac:dyDescent="0.2">
      <c r="A31" s="30" t="s">
        <v>41</v>
      </c>
      <c r="B31" s="30"/>
      <c r="C31" s="30"/>
      <c r="E31" s="34">
        <v>8817021</v>
      </c>
      <c r="F31" s="34"/>
      <c r="G31" s="11"/>
      <c r="H31" s="13">
        <v>30921967587</v>
      </c>
      <c r="I31" s="11"/>
      <c r="J31" s="13">
        <v>34760243869.548302</v>
      </c>
      <c r="K31" s="11"/>
      <c r="L31" s="13">
        <v>0</v>
      </c>
      <c r="M31" s="11"/>
      <c r="N31" s="13">
        <v>0</v>
      </c>
      <c r="O31" s="11"/>
      <c r="P31" s="13">
        <v>0</v>
      </c>
      <c r="Q31" s="11"/>
      <c r="R31" s="13">
        <v>0</v>
      </c>
      <c r="S31" s="11"/>
      <c r="T31" s="13">
        <v>8817021</v>
      </c>
      <c r="U31" s="11"/>
      <c r="V31" s="13">
        <v>4125</v>
      </c>
      <c r="W31" s="11"/>
      <c r="X31" s="13">
        <v>30921967587</v>
      </c>
      <c r="Y31" s="11"/>
      <c r="Z31" s="13">
        <v>36153808865.831299</v>
      </c>
      <c r="AA31" s="11"/>
      <c r="AB31" s="14">
        <f t="shared" si="0"/>
        <v>1.8122413449331056</v>
      </c>
      <c r="AC31" s="11"/>
      <c r="AD31" s="11"/>
      <c r="AE31" s="11"/>
      <c r="AF31" s="11"/>
    </row>
    <row r="32" spans="1:32" ht="21.75" customHeight="1" x14ac:dyDescent="0.2">
      <c r="A32" s="30" t="s">
        <v>42</v>
      </c>
      <c r="B32" s="30"/>
      <c r="C32" s="30"/>
      <c r="E32" s="34">
        <v>43238497</v>
      </c>
      <c r="F32" s="34"/>
      <c r="G32" s="11"/>
      <c r="H32" s="13">
        <v>130639634362</v>
      </c>
      <c r="I32" s="11"/>
      <c r="J32" s="13">
        <v>179532589117.284</v>
      </c>
      <c r="K32" s="11"/>
      <c r="L32" s="13">
        <v>0</v>
      </c>
      <c r="M32" s="11"/>
      <c r="N32" s="13">
        <v>0</v>
      </c>
      <c r="O32" s="11"/>
      <c r="P32" s="13">
        <v>-1466918</v>
      </c>
      <c r="Q32" s="11"/>
      <c r="R32" s="13">
        <v>5966964859</v>
      </c>
      <c r="S32" s="11"/>
      <c r="T32" s="13">
        <v>41771579</v>
      </c>
      <c r="U32" s="11"/>
      <c r="V32" s="13">
        <v>3849</v>
      </c>
      <c r="W32" s="11"/>
      <c r="X32" s="13">
        <v>126207527690</v>
      </c>
      <c r="Y32" s="11"/>
      <c r="Z32" s="13">
        <v>159822173665.953</v>
      </c>
      <c r="AA32" s="11"/>
      <c r="AB32" s="14">
        <f t="shared" si="0"/>
        <v>8.0112264804346029</v>
      </c>
      <c r="AC32" s="11"/>
      <c r="AD32" s="11"/>
      <c r="AE32" s="11"/>
      <c r="AF32" s="11"/>
    </row>
    <row r="33" spans="1:32" ht="21.75" customHeight="1" x14ac:dyDescent="0.2">
      <c r="A33" s="30" t="s">
        <v>43</v>
      </c>
      <c r="B33" s="30"/>
      <c r="C33" s="30"/>
      <c r="E33" s="34">
        <v>5353304</v>
      </c>
      <c r="F33" s="34"/>
      <c r="G33" s="11"/>
      <c r="H33" s="13">
        <v>42996964933</v>
      </c>
      <c r="I33" s="11"/>
      <c r="J33" s="13">
        <v>42997330876.896004</v>
      </c>
      <c r="K33" s="11"/>
      <c r="L33" s="13">
        <v>0</v>
      </c>
      <c r="M33" s="11"/>
      <c r="N33" s="13">
        <v>0</v>
      </c>
      <c r="O33" s="11"/>
      <c r="P33" s="13">
        <v>0</v>
      </c>
      <c r="Q33" s="11"/>
      <c r="R33" s="13">
        <v>0</v>
      </c>
      <c r="S33" s="11"/>
      <c r="T33" s="13">
        <v>5353304</v>
      </c>
      <c r="U33" s="11"/>
      <c r="V33" s="13">
        <v>7080</v>
      </c>
      <c r="W33" s="11"/>
      <c r="X33" s="13">
        <v>42996964933</v>
      </c>
      <c r="Y33" s="11"/>
      <c r="Z33" s="13">
        <v>37675879035.695999</v>
      </c>
      <c r="AA33" s="11"/>
      <c r="AB33" s="14">
        <f t="shared" si="0"/>
        <v>1.888536445732985</v>
      </c>
      <c r="AC33" s="11"/>
      <c r="AD33" s="11"/>
      <c r="AE33" s="11"/>
      <c r="AF33" s="11"/>
    </row>
    <row r="34" spans="1:32" ht="21.75" customHeight="1" x14ac:dyDescent="0.2">
      <c r="A34" s="30" t="s">
        <v>44</v>
      </c>
      <c r="B34" s="30"/>
      <c r="C34" s="30"/>
      <c r="E34" s="34">
        <v>30000000</v>
      </c>
      <c r="F34" s="34"/>
      <c r="G34" s="11"/>
      <c r="H34" s="13">
        <v>37594104480</v>
      </c>
      <c r="I34" s="11"/>
      <c r="J34" s="13">
        <v>37545268500</v>
      </c>
      <c r="K34" s="11"/>
      <c r="L34" s="13">
        <v>0</v>
      </c>
      <c r="M34" s="11"/>
      <c r="N34" s="13">
        <v>0</v>
      </c>
      <c r="O34" s="11"/>
      <c r="P34" s="13">
        <v>0</v>
      </c>
      <c r="Q34" s="11"/>
      <c r="R34" s="13">
        <v>0</v>
      </c>
      <c r="S34" s="11"/>
      <c r="T34" s="13">
        <v>30000000</v>
      </c>
      <c r="U34" s="11"/>
      <c r="V34" s="13">
        <v>1251</v>
      </c>
      <c r="W34" s="11"/>
      <c r="X34" s="13">
        <v>37594104480</v>
      </c>
      <c r="Y34" s="11"/>
      <c r="Z34" s="13">
        <v>37306696500</v>
      </c>
      <c r="AA34" s="11"/>
      <c r="AB34" s="14">
        <f t="shared" si="0"/>
        <v>1.87003084767834</v>
      </c>
      <c r="AC34" s="11"/>
      <c r="AD34" s="11"/>
      <c r="AE34" s="11"/>
      <c r="AF34" s="11"/>
    </row>
    <row r="35" spans="1:32" ht="21.75" customHeight="1" x14ac:dyDescent="0.2">
      <c r="A35" s="30" t="s">
        <v>45</v>
      </c>
      <c r="B35" s="30"/>
      <c r="C35" s="30"/>
      <c r="E35" s="34">
        <v>19848641</v>
      </c>
      <c r="F35" s="34"/>
      <c r="G35" s="11"/>
      <c r="H35" s="13">
        <v>51795311782</v>
      </c>
      <c r="I35" s="11"/>
      <c r="J35" s="13">
        <v>31529405454.5079</v>
      </c>
      <c r="K35" s="11"/>
      <c r="L35" s="13">
        <v>0</v>
      </c>
      <c r="M35" s="11"/>
      <c r="N35" s="13">
        <v>0</v>
      </c>
      <c r="O35" s="11"/>
      <c r="P35" s="13">
        <v>0</v>
      </c>
      <c r="Q35" s="11"/>
      <c r="R35" s="13">
        <v>0</v>
      </c>
      <c r="S35" s="11"/>
      <c r="T35" s="13">
        <v>19848641</v>
      </c>
      <c r="U35" s="11"/>
      <c r="V35" s="13">
        <v>1366</v>
      </c>
      <c r="W35" s="11"/>
      <c r="X35" s="13">
        <v>51795311782</v>
      </c>
      <c r="Y35" s="11"/>
      <c r="Z35" s="13">
        <v>26951919806.5443</v>
      </c>
      <c r="AA35" s="11"/>
      <c r="AB35" s="14">
        <f t="shared" si="0"/>
        <v>1.3509885937606583</v>
      </c>
      <c r="AC35" s="11"/>
      <c r="AD35" s="11"/>
      <c r="AE35" s="11"/>
      <c r="AF35" s="11"/>
    </row>
    <row r="36" spans="1:32" ht="21.75" customHeight="1" x14ac:dyDescent="0.2">
      <c r="A36" s="30" t="s">
        <v>46</v>
      </c>
      <c r="B36" s="30"/>
      <c r="C36" s="30"/>
      <c r="E36" s="34">
        <v>17712</v>
      </c>
      <c r="F36" s="34"/>
      <c r="G36" s="11"/>
      <c r="H36" s="13">
        <v>83998563805</v>
      </c>
      <c r="I36" s="11"/>
      <c r="J36" s="13">
        <v>87809084272.627197</v>
      </c>
      <c r="K36" s="11"/>
      <c r="L36" s="13">
        <v>0</v>
      </c>
      <c r="M36" s="11"/>
      <c r="N36" s="13">
        <v>0</v>
      </c>
      <c r="O36" s="11"/>
      <c r="P36" s="13">
        <v>0</v>
      </c>
      <c r="Q36" s="11"/>
      <c r="R36" s="13">
        <v>0</v>
      </c>
      <c r="S36" s="11"/>
      <c r="T36" s="13">
        <v>17712</v>
      </c>
      <c r="U36" s="11"/>
      <c r="V36" s="13">
        <v>5815731</v>
      </c>
      <c r="W36" s="11"/>
      <c r="X36" s="13">
        <v>83998563805</v>
      </c>
      <c r="Y36" s="11"/>
      <c r="Z36" s="13">
        <v>102761007726.067</v>
      </c>
      <c r="AA36" s="11"/>
      <c r="AB36" s="14">
        <f t="shared" si="0"/>
        <v>5.1509855445458035</v>
      </c>
      <c r="AC36" s="11"/>
      <c r="AD36" s="11"/>
      <c r="AE36" s="11"/>
      <c r="AF36" s="11"/>
    </row>
    <row r="37" spans="1:32" ht="21.75" customHeight="1" x14ac:dyDescent="0.2">
      <c r="A37" s="30" t="s">
        <v>47</v>
      </c>
      <c r="B37" s="30"/>
      <c r="C37" s="30"/>
      <c r="E37" s="34">
        <v>18404889</v>
      </c>
      <c r="F37" s="34"/>
      <c r="G37" s="11"/>
      <c r="H37" s="13">
        <v>100882261636</v>
      </c>
      <c r="I37" s="11"/>
      <c r="J37" s="13">
        <v>113431355444.78999</v>
      </c>
      <c r="K37" s="11"/>
      <c r="L37" s="13">
        <v>0</v>
      </c>
      <c r="M37" s="11"/>
      <c r="N37" s="13">
        <v>0</v>
      </c>
      <c r="O37" s="11"/>
      <c r="P37" s="13">
        <v>0</v>
      </c>
      <c r="Q37" s="11"/>
      <c r="R37" s="13">
        <v>0</v>
      </c>
      <c r="S37" s="11"/>
      <c r="T37" s="13">
        <v>18404889</v>
      </c>
      <c r="U37" s="11"/>
      <c r="V37" s="13">
        <v>5760</v>
      </c>
      <c r="W37" s="11"/>
      <c r="X37" s="13">
        <v>100882261636</v>
      </c>
      <c r="Y37" s="11"/>
      <c r="Z37" s="13">
        <v>105381388284.192</v>
      </c>
      <c r="AA37" s="11"/>
      <c r="AB37" s="14">
        <f t="shared" si="0"/>
        <v>5.2823344158228496</v>
      </c>
      <c r="AC37" s="11"/>
      <c r="AD37" s="11"/>
      <c r="AE37" s="11"/>
      <c r="AF37" s="11"/>
    </row>
    <row r="38" spans="1:32" ht="21.75" customHeight="1" x14ac:dyDescent="0.2">
      <c r="A38" s="30" t="s">
        <v>48</v>
      </c>
      <c r="B38" s="30"/>
      <c r="C38" s="30"/>
      <c r="E38" s="34">
        <v>3545504</v>
      </c>
      <c r="F38" s="34"/>
      <c r="G38" s="11"/>
      <c r="H38" s="13">
        <v>45667805170</v>
      </c>
      <c r="I38" s="11"/>
      <c r="J38" s="13">
        <f>45041937450.336+3</f>
        <v>45041937453.335999</v>
      </c>
      <c r="K38" s="11"/>
      <c r="L38" s="13">
        <v>0</v>
      </c>
      <c r="M38" s="11"/>
      <c r="N38" s="13">
        <v>0</v>
      </c>
      <c r="O38" s="11"/>
      <c r="P38" s="13">
        <v>0</v>
      </c>
      <c r="Q38" s="11"/>
      <c r="R38" s="13">
        <v>0</v>
      </c>
      <c r="S38" s="11"/>
      <c r="T38" s="13">
        <v>3545504</v>
      </c>
      <c r="U38" s="11"/>
      <c r="V38" s="13">
        <v>11850</v>
      </c>
      <c r="W38" s="11"/>
      <c r="X38" s="13">
        <v>45667805170</v>
      </c>
      <c r="Y38" s="11"/>
      <c r="Z38" s="13">
        <v>41764237776.720001</v>
      </c>
      <c r="AA38" s="11"/>
      <c r="AB38" s="14">
        <f t="shared" si="0"/>
        <v>2.0934690095714972</v>
      </c>
      <c r="AC38" s="11"/>
      <c r="AD38" s="11"/>
      <c r="AE38" s="11"/>
      <c r="AF38" s="11"/>
    </row>
    <row r="39" spans="1:32" ht="21.75" customHeight="1" x14ac:dyDescent="0.2">
      <c r="A39" s="30" t="s">
        <v>49</v>
      </c>
      <c r="B39" s="30"/>
      <c r="C39" s="30"/>
      <c r="E39" s="34">
        <v>13759329</v>
      </c>
      <c r="F39" s="34"/>
      <c r="G39" s="11"/>
      <c r="H39" s="13">
        <f>55751038902+18</f>
        <v>55751038920</v>
      </c>
      <c r="I39" s="11"/>
      <c r="J39" s="13">
        <v>67484592536.748299</v>
      </c>
      <c r="K39" s="11"/>
      <c r="L39" s="13">
        <v>0</v>
      </c>
      <c r="M39" s="11"/>
      <c r="N39" s="13">
        <v>0</v>
      </c>
      <c r="O39" s="11"/>
      <c r="P39" s="13">
        <v>0</v>
      </c>
      <c r="Q39" s="11"/>
      <c r="R39" s="13">
        <v>0</v>
      </c>
      <c r="S39" s="11"/>
      <c r="T39" s="13">
        <v>13759329</v>
      </c>
      <c r="U39" s="11"/>
      <c r="V39" s="13">
        <v>4497</v>
      </c>
      <c r="W39" s="11"/>
      <c r="X39" s="13">
        <v>55751038902</v>
      </c>
      <c r="Y39" s="11"/>
      <c r="Z39" s="13">
        <v>61507542083.0476</v>
      </c>
      <c r="AA39" s="11"/>
      <c r="AB39" s="14">
        <f t="shared" si="0"/>
        <v>3.0831194356802047</v>
      </c>
      <c r="AC39" s="11"/>
      <c r="AD39" s="11"/>
      <c r="AE39" s="11"/>
      <c r="AF39" s="11"/>
    </row>
    <row r="40" spans="1:32" ht="21.75" customHeight="1" x14ac:dyDescent="0.2">
      <c r="A40" s="30" t="s">
        <v>50</v>
      </c>
      <c r="B40" s="30"/>
      <c r="C40" s="30"/>
      <c r="E40" s="34">
        <v>8506949</v>
      </c>
      <c r="F40" s="34"/>
      <c r="G40" s="11"/>
      <c r="H40" s="13">
        <v>42315365591</v>
      </c>
      <c r="I40" s="11"/>
      <c r="J40" s="13">
        <v>67227844594.927498</v>
      </c>
      <c r="K40" s="11"/>
      <c r="L40" s="13">
        <v>0</v>
      </c>
      <c r="M40" s="11"/>
      <c r="N40" s="13">
        <v>0</v>
      </c>
      <c r="O40" s="11"/>
      <c r="P40" s="13">
        <v>0</v>
      </c>
      <c r="Q40" s="11"/>
      <c r="R40" s="13">
        <v>0</v>
      </c>
      <c r="S40" s="11"/>
      <c r="T40" s="13">
        <v>8506949</v>
      </c>
      <c r="U40" s="11"/>
      <c r="V40" s="13">
        <v>7420</v>
      </c>
      <c r="W40" s="11"/>
      <c r="X40" s="13">
        <f>18+42315365591</f>
        <v>42315365609</v>
      </c>
      <c r="Y40" s="11"/>
      <c r="Z40" s="13">
        <v>62745988288.598999</v>
      </c>
      <c r="AA40" s="11"/>
      <c r="AB40" s="14">
        <f t="shared" si="0"/>
        <v>3.1451976367766568</v>
      </c>
      <c r="AC40" s="11"/>
      <c r="AD40" s="11"/>
      <c r="AE40" s="11"/>
      <c r="AF40" s="11"/>
    </row>
    <row r="41" spans="1:32" ht="21.75" customHeight="1" x14ac:dyDescent="0.2">
      <c r="A41" s="30" t="s">
        <v>51</v>
      </c>
      <c r="B41" s="30"/>
      <c r="C41" s="30"/>
      <c r="E41" s="34">
        <v>0</v>
      </c>
      <c r="F41" s="34"/>
      <c r="G41" s="11"/>
      <c r="H41" s="13">
        <v>0</v>
      </c>
      <c r="I41" s="11"/>
      <c r="J41" s="13">
        <v>0</v>
      </c>
      <c r="K41" s="11"/>
      <c r="L41" s="13">
        <v>1931644</v>
      </c>
      <c r="M41" s="11"/>
      <c r="N41" s="13">
        <v>13681127618</v>
      </c>
      <c r="O41" s="11"/>
      <c r="P41" s="13">
        <v>0</v>
      </c>
      <c r="Q41" s="11"/>
      <c r="R41" s="13">
        <v>0</v>
      </c>
      <c r="S41" s="11"/>
      <c r="T41" s="13">
        <v>1931644</v>
      </c>
      <c r="U41" s="11"/>
      <c r="V41" s="13">
        <v>6800</v>
      </c>
      <c r="W41" s="11"/>
      <c r="X41" s="13">
        <v>13681127618</v>
      </c>
      <c r="Y41" s="11"/>
      <c r="Z41" s="13">
        <v>13057024883.76</v>
      </c>
      <c r="AA41" s="11"/>
      <c r="AB41" s="14">
        <f t="shared" si="0"/>
        <v>0.65449481198462289</v>
      </c>
      <c r="AC41" s="11"/>
      <c r="AD41" s="11"/>
      <c r="AE41" s="11"/>
      <c r="AF41" s="11"/>
    </row>
    <row r="42" spans="1:32" ht="21.75" customHeight="1" x14ac:dyDescent="0.2">
      <c r="A42" s="32" t="s">
        <v>52</v>
      </c>
      <c r="B42" s="32"/>
      <c r="C42" s="32"/>
      <c r="E42" s="34">
        <v>0</v>
      </c>
      <c r="F42" s="34"/>
      <c r="G42" s="11"/>
      <c r="H42" s="15">
        <v>0</v>
      </c>
      <c r="I42" s="11"/>
      <c r="J42" s="15">
        <v>0</v>
      </c>
      <c r="K42" s="11"/>
      <c r="L42" s="15">
        <v>4228650</v>
      </c>
      <c r="M42" s="11"/>
      <c r="N42" s="15">
        <v>12020098820</v>
      </c>
      <c r="O42" s="11"/>
      <c r="P42" s="15">
        <v>0</v>
      </c>
      <c r="Q42" s="11"/>
      <c r="R42" s="15">
        <v>0</v>
      </c>
      <c r="S42" s="11"/>
      <c r="T42" s="15">
        <v>4228650</v>
      </c>
      <c r="U42" s="11"/>
      <c r="V42" s="13">
        <v>2922</v>
      </c>
      <c r="W42" s="11"/>
      <c r="X42" s="15">
        <v>12020098820</v>
      </c>
      <c r="Y42" s="11"/>
      <c r="Z42" s="15">
        <v>12282596413.965</v>
      </c>
      <c r="AA42" s="11"/>
      <c r="AB42" s="14">
        <f t="shared" si="0"/>
        <v>0.61567590643406089</v>
      </c>
      <c r="AC42" s="11"/>
      <c r="AD42" s="11"/>
      <c r="AE42" s="11"/>
      <c r="AF42" s="11"/>
    </row>
    <row r="43" spans="1:32" ht="21.75" customHeight="1" thickBot="1" x14ac:dyDescent="0.25">
      <c r="A43" s="33" t="s">
        <v>53</v>
      </c>
      <c r="B43" s="33"/>
      <c r="C43" s="33"/>
      <c r="D43" s="19"/>
      <c r="E43" s="37"/>
      <c r="F43" s="37"/>
      <c r="G43" s="11"/>
      <c r="H43" s="16">
        <f>SUM(H9:H42)</f>
        <v>1877184291683</v>
      </c>
      <c r="I43" s="11"/>
      <c r="J43" s="16">
        <f>SUM(J9:J42)</f>
        <v>2143416151489.6226</v>
      </c>
      <c r="K43" s="11"/>
      <c r="L43" s="16">
        <v>6160294</v>
      </c>
      <c r="M43" s="11"/>
      <c r="N43" s="16">
        <v>25701226438</v>
      </c>
      <c r="O43" s="11"/>
      <c r="P43" s="16">
        <v>-27037144</v>
      </c>
      <c r="Q43" s="11"/>
      <c r="R43" s="16">
        <v>233341489708</v>
      </c>
      <c r="S43" s="11"/>
      <c r="T43" s="16">
        <v>349197910</v>
      </c>
      <c r="U43" s="11"/>
      <c r="V43" s="13"/>
      <c r="W43" s="11"/>
      <c r="X43" s="16">
        <f>SUM(X9:X42)</f>
        <v>1667233056036</v>
      </c>
      <c r="Y43" s="11"/>
      <c r="Z43" s="16">
        <v>1830691512630.8401</v>
      </c>
      <c r="AA43" s="11"/>
      <c r="AB43" s="17">
        <f>SUM(AB9:AB42)</f>
        <v>91.765015999274709</v>
      </c>
      <c r="AC43" s="11"/>
      <c r="AD43" s="11"/>
      <c r="AE43" s="11"/>
      <c r="AF43" s="11"/>
    </row>
    <row r="44" spans="1:32" ht="13.5" thickTop="1" x14ac:dyDescent="0.2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x14ac:dyDescent="0.2">
      <c r="H45" s="18"/>
      <c r="J45" s="18"/>
      <c r="X45" s="18"/>
    </row>
    <row r="46" spans="1:32" x14ac:dyDescent="0.2">
      <c r="H46" s="18"/>
      <c r="X46" s="18"/>
    </row>
    <row r="47" spans="1:32" x14ac:dyDescent="0.2">
      <c r="H47" s="18"/>
      <c r="X47" s="18"/>
    </row>
    <row r="49" spans="8:8" x14ac:dyDescent="0.2">
      <c r="H49" s="18"/>
    </row>
  </sheetData>
  <mergeCells count="83">
    <mergeCell ref="E43:F43"/>
    <mergeCell ref="E40:F40"/>
    <mergeCell ref="E39:F39"/>
    <mergeCell ref="E38:F38"/>
    <mergeCell ref="E42:F42"/>
    <mergeCell ref="E41:F41"/>
    <mergeCell ref="E34:F34"/>
    <mergeCell ref="E33:F33"/>
    <mergeCell ref="E32:F32"/>
    <mergeCell ref="E37:F37"/>
    <mergeCell ref="E36:F36"/>
    <mergeCell ref="E35:F35"/>
    <mergeCell ref="E28:F28"/>
    <mergeCell ref="E27:F27"/>
    <mergeCell ref="E26:F26"/>
    <mergeCell ref="E31:F31"/>
    <mergeCell ref="E30:F30"/>
    <mergeCell ref="E29:F29"/>
    <mergeCell ref="E22:F22"/>
    <mergeCell ref="E21:F21"/>
    <mergeCell ref="E20:F20"/>
    <mergeCell ref="E25:F25"/>
    <mergeCell ref="E24:F24"/>
    <mergeCell ref="E23:F23"/>
    <mergeCell ref="E16:F16"/>
    <mergeCell ref="E15:F15"/>
    <mergeCell ref="E14:F14"/>
    <mergeCell ref="E19:F19"/>
    <mergeCell ref="E18:F18"/>
    <mergeCell ref="E17:F17"/>
    <mergeCell ref="E10:F10"/>
    <mergeCell ref="E9:F9"/>
    <mergeCell ref="E8:F8"/>
    <mergeCell ref="E13:F13"/>
    <mergeCell ref="E12:F12"/>
    <mergeCell ref="E11:F11"/>
    <mergeCell ref="A41:C41"/>
    <mergeCell ref="A42:C42"/>
    <mergeCell ref="A43:C43"/>
    <mergeCell ref="A38:C38"/>
    <mergeCell ref="A39:C39"/>
    <mergeCell ref="A40:C40"/>
    <mergeCell ref="A35:C35"/>
    <mergeCell ref="A36:C36"/>
    <mergeCell ref="A37:C37"/>
    <mergeCell ref="A32:C32"/>
    <mergeCell ref="A33:C33"/>
    <mergeCell ref="A34:C34"/>
    <mergeCell ref="A29:C29"/>
    <mergeCell ref="A30:C30"/>
    <mergeCell ref="A31:C31"/>
    <mergeCell ref="A26:C26"/>
    <mergeCell ref="A27:C27"/>
    <mergeCell ref="A28:C28"/>
    <mergeCell ref="A23:C23"/>
    <mergeCell ref="A24:C24"/>
    <mergeCell ref="A25:C25"/>
    <mergeCell ref="A20:C20"/>
    <mergeCell ref="A21:C21"/>
    <mergeCell ref="A22:C22"/>
    <mergeCell ref="A17:C17"/>
    <mergeCell ref="A18:C18"/>
    <mergeCell ref="A19:C19"/>
    <mergeCell ref="A14:C14"/>
    <mergeCell ref="A15:C15"/>
    <mergeCell ref="A16:C16"/>
    <mergeCell ref="A11:C11"/>
    <mergeCell ref="A12:C12"/>
    <mergeCell ref="A13:C13"/>
    <mergeCell ref="A8:C8"/>
    <mergeCell ref="A9:C9"/>
    <mergeCell ref="A10:C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50"/>
  <sheetViews>
    <sheetView rightToLeft="1" topLeftCell="A40" workbookViewId="0">
      <selection activeCell="G40" sqref="G40:M58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6.5703125" customWidth="1"/>
  </cols>
  <sheetData>
    <row r="1" spans="1:2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22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2" ht="14.45" customHeight="1" x14ac:dyDescent="0.2"/>
    <row r="5" spans="1:22" ht="14.45" customHeight="1" x14ac:dyDescent="0.2">
      <c r="A5" s="27" t="s">
        <v>156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22" ht="14.45" customHeight="1" x14ac:dyDescent="0.2">
      <c r="A6" s="28" t="s">
        <v>72</v>
      </c>
      <c r="C6" s="28" t="s">
        <v>88</v>
      </c>
      <c r="D6" s="28"/>
      <c r="E6" s="28"/>
      <c r="F6" s="28"/>
      <c r="G6" s="28"/>
      <c r="H6" s="28"/>
      <c r="I6" s="28"/>
      <c r="K6" s="28" t="s">
        <v>89</v>
      </c>
      <c r="L6" s="28"/>
      <c r="M6" s="28"/>
      <c r="N6" s="28"/>
      <c r="O6" s="28"/>
      <c r="P6" s="28"/>
      <c r="Q6" s="28"/>
      <c r="R6" s="28"/>
    </row>
    <row r="7" spans="1:22" ht="49.5" customHeight="1" x14ac:dyDescent="0.2">
      <c r="A7" s="28"/>
      <c r="C7" s="9" t="s">
        <v>13</v>
      </c>
      <c r="D7" s="3"/>
      <c r="E7" s="9" t="s">
        <v>157</v>
      </c>
      <c r="F7" s="3"/>
      <c r="G7" s="9" t="s">
        <v>158</v>
      </c>
      <c r="H7" s="3"/>
      <c r="I7" s="9" t="s">
        <v>159</v>
      </c>
      <c r="K7" s="9" t="s">
        <v>13</v>
      </c>
      <c r="L7" s="3"/>
      <c r="M7" s="9" t="s">
        <v>157</v>
      </c>
      <c r="N7" s="3"/>
      <c r="O7" s="9" t="s">
        <v>158</v>
      </c>
      <c r="P7" s="3"/>
      <c r="Q7" s="43" t="s">
        <v>159</v>
      </c>
      <c r="R7" s="43"/>
    </row>
    <row r="8" spans="1:22" ht="21.75" customHeight="1" x14ac:dyDescent="0.2">
      <c r="A8" s="5" t="s">
        <v>27</v>
      </c>
      <c r="C8" s="10">
        <v>1800000</v>
      </c>
      <c r="D8" s="11"/>
      <c r="E8" s="10">
        <v>60853845610</v>
      </c>
      <c r="F8" s="11"/>
      <c r="G8" s="10">
        <v>46682297159</v>
      </c>
      <c r="H8" s="11"/>
      <c r="I8" s="10">
        <f>14171548451-10376371651</f>
        <v>3795176800</v>
      </c>
      <c r="J8" s="11"/>
      <c r="K8" s="10">
        <v>1800000</v>
      </c>
      <c r="L8" s="11"/>
      <c r="M8" s="10">
        <v>60853845610</v>
      </c>
      <c r="N8" s="11"/>
      <c r="O8" s="10">
        <v>46682297159</v>
      </c>
      <c r="P8" s="11"/>
      <c r="Q8" s="35">
        <v>14171548451</v>
      </c>
      <c r="R8" s="35"/>
      <c r="S8" s="11"/>
      <c r="T8" s="11"/>
      <c r="V8" s="13"/>
    </row>
    <row r="9" spans="1:22" ht="21.75" customHeight="1" x14ac:dyDescent="0.2">
      <c r="A9" s="6" t="s">
        <v>42</v>
      </c>
      <c r="C9" s="13">
        <v>1466918</v>
      </c>
      <c r="D9" s="11"/>
      <c r="E9" s="13">
        <v>5966964859</v>
      </c>
      <c r="F9" s="11"/>
      <c r="G9" s="13">
        <v>6880495687</v>
      </c>
      <c r="H9" s="11"/>
      <c r="I9" s="13">
        <v>-913530828</v>
      </c>
      <c r="J9" s="11"/>
      <c r="K9" s="13">
        <v>1466919</v>
      </c>
      <c r="L9" s="11"/>
      <c r="M9" s="13">
        <v>5966964860</v>
      </c>
      <c r="N9" s="11"/>
      <c r="O9" s="13">
        <v>6880500377</v>
      </c>
      <c r="P9" s="11"/>
      <c r="Q9" s="34">
        <v>-913535517</v>
      </c>
      <c r="R9" s="34"/>
      <c r="S9" s="11"/>
      <c r="T9" s="11"/>
      <c r="V9" s="13"/>
    </row>
    <row r="10" spans="1:22" ht="21.75" customHeight="1" x14ac:dyDescent="0.2">
      <c r="A10" s="6" t="s">
        <v>22</v>
      </c>
      <c r="C10" s="13">
        <v>14075329</v>
      </c>
      <c r="D10" s="11"/>
      <c r="E10" s="13">
        <v>65564547597</v>
      </c>
      <c r="F10" s="11"/>
      <c r="G10" s="13">
        <v>78472458373</v>
      </c>
      <c r="H10" s="11"/>
      <c r="I10" s="13">
        <f>-12907910776+4596911789</f>
        <v>-8310998987</v>
      </c>
      <c r="J10" s="11"/>
      <c r="K10" s="13">
        <v>14075329</v>
      </c>
      <c r="L10" s="11"/>
      <c r="M10" s="13">
        <v>65564547597</v>
      </c>
      <c r="N10" s="11"/>
      <c r="O10" s="13">
        <v>78472458373</v>
      </c>
      <c r="P10" s="11"/>
      <c r="Q10" s="34">
        <v>-12907910776</v>
      </c>
      <c r="R10" s="34"/>
      <c r="S10" s="11"/>
      <c r="T10" s="11"/>
      <c r="V10" s="13"/>
    </row>
    <row r="11" spans="1:22" ht="21.75" customHeight="1" x14ac:dyDescent="0.2">
      <c r="A11" s="6" t="s">
        <v>36</v>
      </c>
      <c r="C11" s="13">
        <v>5570365</v>
      </c>
      <c r="D11" s="11"/>
      <c r="E11" s="13">
        <v>93194494438</v>
      </c>
      <c r="F11" s="11"/>
      <c r="G11" s="13">
        <v>99195796407</v>
      </c>
      <c r="H11" s="11"/>
      <c r="I11" s="13">
        <f>-6001301969+4121706201</f>
        <v>-1879595768</v>
      </c>
      <c r="J11" s="11"/>
      <c r="K11" s="13">
        <v>5570365</v>
      </c>
      <c r="L11" s="11"/>
      <c r="M11" s="13">
        <v>93194494438</v>
      </c>
      <c r="N11" s="11"/>
      <c r="O11" s="13">
        <v>99195796407</v>
      </c>
      <c r="P11" s="11"/>
      <c r="Q11" s="34">
        <v>-6001301969</v>
      </c>
      <c r="R11" s="34"/>
      <c r="S11" s="11"/>
      <c r="T11" s="11"/>
    </row>
    <row r="12" spans="1:22" ht="21.75" customHeight="1" x14ac:dyDescent="0.2">
      <c r="A12" s="6" t="s">
        <v>21</v>
      </c>
      <c r="C12" s="13">
        <v>4124532</v>
      </c>
      <c r="D12" s="11"/>
      <c r="E12" s="13">
        <v>7761637204</v>
      </c>
      <c r="F12" s="11"/>
      <c r="G12" s="13">
        <v>10669155698</v>
      </c>
      <c r="H12" s="11"/>
      <c r="I12" s="13">
        <f>-2907518494-3218</f>
        <v>-2907521712</v>
      </c>
      <c r="J12" s="11"/>
      <c r="K12" s="13">
        <v>4124532</v>
      </c>
      <c r="L12" s="11"/>
      <c r="M12" s="13">
        <v>7761637204</v>
      </c>
      <c r="N12" s="11"/>
      <c r="O12" s="13">
        <v>10669155698</v>
      </c>
      <c r="P12" s="11"/>
      <c r="Q12" s="34">
        <f>-2907518494-3218</f>
        <v>-2907521712</v>
      </c>
      <c r="R12" s="34"/>
      <c r="S12" s="11"/>
      <c r="T12" s="11"/>
    </row>
    <row r="13" spans="1:22" ht="21.75" customHeight="1" x14ac:dyDescent="0.2">
      <c r="A13" s="6" t="s">
        <v>49</v>
      </c>
      <c r="C13" s="13">
        <v>0</v>
      </c>
      <c r="D13" s="11"/>
      <c r="E13" s="13">
        <v>0</v>
      </c>
      <c r="F13" s="11"/>
      <c r="G13" s="13">
        <v>0</v>
      </c>
      <c r="H13" s="11"/>
      <c r="I13" s="13">
        <v>0</v>
      </c>
      <c r="J13" s="11"/>
      <c r="K13" s="13">
        <v>1</v>
      </c>
      <c r="L13" s="11"/>
      <c r="M13" s="13">
        <v>1</v>
      </c>
      <c r="N13" s="11"/>
      <c r="O13" s="13">
        <v>4777</v>
      </c>
      <c r="P13" s="11"/>
      <c r="Q13" s="34">
        <v>-4776</v>
      </c>
      <c r="R13" s="34"/>
      <c r="S13" s="11"/>
      <c r="T13" s="11"/>
    </row>
    <row r="14" spans="1:22" ht="21.75" customHeight="1" x14ac:dyDescent="0.2">
      <c r="A14" s="6" t="s">
        <v>94</v>
      </c>
      <c r="C14" s="13">
        <v>0</v>
      </c>
      <c r="D14" s="11"/>
      <c r="E14" s="13">
        <v>0</v>
      </c>
      <c r="F14" s="11"/>
      <c r="G14" s="13">
        <v>0</v>
      </c>
      <c r="H14" s="11"/>
      <c r="I14" s="13">
        <v>0</v>
      </c>
      <c r="J14" s="11"/>
      <c r="K14" s="13">
        <v>17035092</v>
      </c>
      <c r="L14" s="11"/>
      <c r="M14" s="13">
        <v>30929923190</v>
      </c>
      <c r="N14" s="11"/>
      <c r="O14" s="13">
        <v>45094531518</v>
      </c>
      <c r="P14" s="11"/>
      <c r="Q14" s="34">
        <v>-14164608328</v>
      </c>
      <c r="R14" s="34"/>
      <c r="S14" s="11"/>
      <c r="T14" s="11"/>
    </row>
    <row r="15" spans="1:22" ht="21.75" customHeight="1" x14ac:dyDescent="0.2">
      <c r="A15" s="6" t="s">
        <v>95</v>
      </c>
      <c r="C15" s="13">
        <v>0</v>
      </c>
      <c r="D15" s="11"/>
      <c r="E15" s="13">
        <v>0</v>
      </c>
      <c r="F15" s="11"/>
      <c r="G15" s="13">
        <v>0</v>
      </c>
      <c r="H15" s="11"/>
      <c r="I15" s="13">
        <v>0</v>
      </c>
      <c r="J15" s="11"/>
      <c r="K15" s="13">
        <v>872738</v>
      </c>
      <c r="L15" s="11"/>
      <c r="M15" s="13">
        <v>27779069882</v>
      </c>
      <c r="N15" s="11"/>
      <c r="O15" s="13">
        <v>45546123467</v>
      </c>
      <c r="P15" s="11"/>
      <c r="Q15" s="34">
        <v>-17767053585</v>
      </c>
      <c r="R15" s="34"/>
      <c r="S15" s="11"/>
      <c r="T15" s="11"/>
    </row>
    <row r="16" spans="1:22" ht="21.75" customHeight="1" x14ac:dyDescent="0.2">
      <c r="A16" s="6" t="s">
        <v>96</v>
      </c>
      <c r="C16" s="13">
        <v>0</v>
      </c>
      <c r="D16" s="11"/>
      <c r="E16" s="13">
        <v>0</v>
      </c>
      <c r="F16" s="11"/>
      <c r="G16" s="13">
        <v>0</v>
      </c>
      <c r="H16" s="11"/>
      <c r="I16" s="13">
        <v>0</v>
      </c>
      <c r="J16" s="11"/>
      <c r="K16" s="13">
        <v>1236522</v>
      </c>
      <c r="L16" s="11"/>
      <c r="M16" s="13">
        <v>2251640897</v>
      </c>
      <c r="N16" s="11"/>
      <c r="O16" s="13">
        <v>2769308055</v>
      </c>
      <c r="P16" s="11"/>
      <c r="Q16" s="34">
        <v>-517667158</v>
      </c>
      <c r="R16" s="34"/>
      <c r="S16" s="11"/>
      <c r="T16" s="11"/>
    </row>
    <row r="17" spans="1:20" ht="21.75" customHeight="1" x14ac:dyDescent="0.2">
      <c r="A17" s="6" t="s">
        <v>97</v>
      </c>
      <c r="C17" s="13">
        <v>0</v>
      </c>
      <c r="D17" s="11"/>
      <c r="E17" s="13">
        <v>0</v>
      </c>
      <c r="F17" s="11"/>
      <c r="G17" s="13">
        <v>0</v>
      </c>
      <c r="H17" s="11"/>
      <c r="I17" s="13">
        <v>0</v>
      </c>
      <c r="J17" s="11"/>
      <c r="K17" s="13">
        <v>387000</v>
      </c>
      <c r="L17" s="11"/>
      <c r="M17" s="13">
        <v>10929959420</v>
      </c>
      <c r="N17" s="11"/>
      <c r="O17" s="13">
        <v>8160202737</v>
      </c>
      <c r="P17" s="11"/>
      <c r="Q17" s="34">
        <v>2769756683</v>
      </c>
      <c r="R17" s="34"/>
      <c r="S17" s="11"/>
      <c r="T17" s="11"/>
    </row>
    <row r="18" spans="1:20" ht="21.75" customHeight="1" x14ac:dyDescent="0.2">
      <c r="A18" s="6" t="s">
        <v>98</v>
      </c>
      <c r="C18" s="13">
        <v>0</v>
      </c>
      <c r="D18" s="11"/>
      <c r="E18" s="13">
        <v>0</v>
      </c>
      <c r="F18" s="11"/>
      <c r="G18" s="13">
        <v>0</v>
      </c>
      <c r="H18" s="11"/>
      <c r="I18" s="13">
        <v>0</v>
      </c>
      <c r="J18" s="11"/>
      <c r="K18" s="13">
        <v>5000000</v>
      </c>
      <c r="L18" s="11"/>
      <c r="M18" s="13">
        <v>23800911789</v>
      </c>
      <c r="N18" s="11"/>
      <c r="O18" s="13">
        <v>43937010000</v>
      </c>
      <c r="P18" s="11"/>
      <c r="Q18" s="34">
        <v>-20136098211</v>
      </c>
      <c r="R18" s="34"/>
      <c r="S18" s="11"/>
      <c r="T18" s="11"/>
    </row>
    <row r="19" spans="1:20" ht="21.75" customHeight="1" x14ac:dyDescent="0.2">
      <c r="A19" s="6" t="s">
        <v>26</v>
      </c>
      <c r="C19" s="13">
        <v>0</v>
      </c>
      <c r="D19" s="11"/>
      <c r="E19" s="13">
        <v>0</v>
      </c>
      <c r="F19" s="11"/>
      <c r="G19" s="13">
        <v>0</v>
      </c>
      <c r="H19" s="11"/>
      <c r="I19" s="13">
        <v>0</v>
      </c>
      <c r="J19" s="11"/>
      <c r="K19" s="13">
        <v>191859</v>
      </c>
      <c r="L19" s="11"/>
      <c r="M19" s="13">
        <v>2282758213</v>
      </c>
      <c r="N19" s="11"/>
      <c r="O19" s="13">
        <v>3331833660</v>
      </c>
      <c r="P19" s="11"/>
      <c r="Q19" s="34">
        <v>-1049075447</v>
      </c>
      <c r="R19" s="34"/>
      <c r="S19" s="11"/>
      <c r="T19" s="11"/>
    </row>
    <row r="20" spans="1:20" ht="21.75" customHeight="1" x14ac:dyDescent="0.2">
      <c r="A20" s="6" t="s">
        <v>99</v>
      </c>
      <c r="C20" s="13">
        <v>0</v>
      </c>
      <c r="D20" s="11"/>
      <c r="E20" s="13">
        <v>0</v>
      </c>
      <c r="F20" s="11"/>
      <c r="G20" s="13">
        <v>0</v>
      </c>
      <c r="H20" s="11"/>
      <c r="I20" s="13">
        <v>0</v>
      </c>
      <c r="J20" s="11"/>
      <c r="K20" s="13">
        <v>220000</v>
      </c>
      <c r="L20" s="11"/>
      <c r="M20" s="13">
        <v>5562368095</v>
      </c>
      <c r="N20" s="11"/>
      <c r="O20" s="13">
        <v>4481065116</v>
      </c>
      <c r="P20" s="11"/>
      <c r="Q20" s="34">
        <v>1081302979</v>
      </c>
      <c r="R20" s="34"/>
      <c r="S20" s="11"/>
      <c r="T20" s="11"/>
    </row>
    <row r="21" spans="1:20" ht="21.75" customHeight="1" x14ac:dyDescent="0.2">
      <c r="A21" s="6" t="s">
        <v>100</v>
      </c>
      <c r="C21" s="13">
        <v>0</v>
      </c>
      <c r="D21" s="11"/>
      <c r="E21" s="13">
        <v>0</v>
      </c>
      <c r="F21" s="11"/>
      <c r="G21" s="13">
        <v>0</v>
      </c>
      <c r="H21" s="11"/>
      <c r="I21" s="13">
        <v>0</v>
      </c>
      <c r="J21" s="11"/>
      <c r="K21" s="13">
        <v>17703065</v>
      </c>
      <c r="L21" s="11"/>
      <c r="M21" s="13">
        <v>34850194417</v>
      </c>
      <c r="N21" s="11"/>
      <c r="O21" s="13">
        <v>36218105642</v>
      </c>
      <c r="P21" s="11"/>
      <c r="Q21" s="34">
        <v>-1367911225</v>
      </c>
      <c r="R21" s="34"/>
      <c r="S21" s="11"/>
      <c r="T21" s="11"/>
    </row>
    <row r="22" spans="1:20" ht="21.75" customHeight="1" x14ac:dyDescent="0.2">
      <c r="A22" s="6" t="s">
        <v>101</v>
      </c>
      <c r="C22" s="13">
        <v>0</v>
      </c>
      <c r="D22" s="11"/>
      <c r="E22" s="13">
        <v>0</v>
      </c>
      <c r="F22" s="11"/>
      <c r="G22" s="13">
        <v>0</v>
      </c>
      <c r="H22" s="11"/>
      <c r="I22" s="13">
        <v>0</v>
      </c>
      <c r="J22" s="11"/>
      <c r="K22" s="13">
        <v>17609052</v>
      </c>
      <c r="L22" s="11"/>
      <c r="M22" s="13">
        <v>21355219867</v>
      </c>
      <c r="N22" s="11"/>
      <c r="O22" s="13">
        <v>52285855848</v>
      </c>
      <c r="P22" s="11"/>
      <c r="Q22" s="34">
        <v>-30930635981</v>
      </c>
      <c r="R22" s="34"/>
      <c r="S22" s="11"/>
      <c r="T22" s="11"/>
    </row>
    <row r="23" spans="1:20" ht="21.75" customHeight="1" x14ac:dyDescent="0.2">
      <c r="A23" s="6" t="s">
        <v>41</v>
      </c>
      <c r="C23" s="13">
        <v>0</v>
      </c>
      <c r="D23" s="11"/>
      <c r="E23" s="13">
        <v>0</v>
      </c>
      <c r="F23" s="11"/>
      <c r="G23" s="13">
        <v>0</v>
      </c>
      <c r="H23" s="11"/>
      <c r="I23" s="13">
        <v>0</v>
      </c>
      <c r="J23" s="11"/>
      <c r="K23" s="13">
        <v>1877391</v>
      </c>
      <c r="L23" s="11"/>
      <c r="M23" s="13">
        <v>11671973329</v>
      </c>
      <c r="N23" s="11"/>
      <c r="O23" s="13">
        <v>9965617594</v>
      </c>
      <c r="P23" s="11"/>
      <c r="Q23" s="34">
        <v>1706355735</v>
      </c>
      <c r="R23" s="34"/>
      <c r="S23" s="11"/>
      <c r="T23" s="11"/>
    </row>
    <row r="24" spans="1:20" ht="21.75" customHeight="1" x14ac:dyDescent="0.2">
      <c r="A24" s="6" t="s">
        <v>102</v>
      </c>
      <c r="C24" s="13">
        <v>0</v>
      </c>
      <c r="D24" s="11"/>
      <c r="E24" s="13">
        <v>0</v>
      </c>
      <c r="F24" s="11"/>
      <c r="G24" s="13">
        <v>0</v>
      </c>
      <c r="H24" s="11"/>
      <c r="I24" s="13">
        <v>0</v>
      </c>
      <c r="J24" s="11"/>
      <c r="K24" s="13">
        <v>1211824</v>
      </c>
      <c r="L24" s="11"/>
      <c r="M24" s="13">
        <v>36187517944</v>
      </c>
      <c r="N24" s="11"/>
      <c r="O24" s="13">
        <v>34061005209</v>
      </c>
      <c r="P24" s="11"/>
      <c r="Q24" s="34">
        <v>2126512735</v>
      </c>
      <c r="R24" s="34"/>
      <c r="S24" s="11"/>
      <c r="T24" s="11"/>
    </row>
    <row r="25" spans="1:20" ht="21.75" customHeight="1" x14ac:dyDescent="0.2">
      <c r="A25" s="6" t="s">
        <v>28</v>
      </c>
      <c r="C25" s="13">
        <v>0</v>
      </c>
      <c r="D25" s="11"/>
      <c r="E25" s="13">
        <v>0</v>
      </c>
      <c r="F25" s="11"/>
      <c r="G25" s="13">
        <v>0</v>
      </c>
      <c r="H25" s="11"/>
      <c r="I25" s="13">
        <v>0</v>
      </c>
      <c r="J25" s="11"/>
      <c r="K25" s="13">
        <v>1340249</v>
      </c>
      <c r="L25" s="11"/>
      <c r="M25" s="13">
        <v>9402357294</v>
      </c>
      <c r="N25" s="11"/>
      <c r="O25" s="13">
        <v>7447414552</v>
      </c>
      <c r="P25" s="11"/>
      <c r="Q25" s="34">
        <v>1954942742</v>
      </c>
      <c r="R25" s="34"/>
      <c r="S25" s="11"/>
      <c r="T25" s="11"/>
    </row>
    <row r="26" spans="1:20" ht="21.75" customHeight="1" x14ac:dyDescent="0.2">
      <c r="A26" s="6" t="s">
        <v>103</v>
      </c>
      <c r="C26" s="13">
        <v>0</v>
      </c>
      <c r="D26" s="11"/>
      <c r="E26" s="13">
        <v>0</v>
      </c>
      <c r="F26" s="11"/>
      <c r="G26" s="13">
        <v>0</v>
      </c>
      <c r="H26" s="11"/>
      <c r="I26" s="13">
        <v>0</v>
      </c>
      <c r="J26" s="11"/>
      <c r="K26" s="13">
        <v>233072</v>
      </c>
      <c r="L26" s="11"/>
      <c r="M26" s="13">
        <v>25387661994</v>
      </c>
      <c r="N26" s="11"/>
      <c r="O26" s="13">
        <v>14950955149</v>
      </c>
      <c r="P26" s="11"/>
      <c r="Q26" s="34">
        <v>10436706845</v>
      </c>
      <c r="R26" s="34"/>
      <c r="S26" s="11"/>
      <c r="T26" s="11"/>
    </row>
    <row r="27" spans="1:20" ht="21.75" customHeight="1" x14ac:dyDescent="0.2">
      <c r="A27" s="6" t="s">
        <v>20</v>
      </c>
      <c r="C27" s="13">
        <v>0</v>
      </c>
      <c r="D27" s="11"/>
      <c r="E27" s="13">
        <v>0</v>
      </c>
      <c r="F27" s="11"/>
      <c r="G27" s="13">
        <v>0</v>
      </c>
      <c r="H27" s="11"/>
      <c r="I27" s="13">
        <v>0</v>
      </c>
      <c r="J27" s="11"/>
      <c r="K27" s="13">
        <v>1562500</v>
      </c>
      <c r="L27" s="11"/>
      <c r="M27" s="13">
        <v>5230718901</v>
      </c>
      <c r="N27" s="11"/>
      <c r="O27" s="13">
        <v>3543839886</v>
      </c>
      <c r="P27" s="11"/>
      <c r="Q27" s="34">
        <v>1686879015</v>
      </c>
      <c r="R27" s="34"/>
      <c r="S27" s="11"/>
      <c r="T27" s="11"/>
    </row>
    <row r="28" spans="1:20" ht="21.75" customHeight="1" x14ac:dyDescent="0.2">
      <c r="A28" s="6" t="s">
        <v>104</v>
      </c>
      <c r="C28" s="13">
        <v>0</v>
      </c>
      <c r="D28" s="11"/>
      <c r="E28" s="13">
        <v>0</v>
      </c>
      <c r="F28" s="11"/>
      <c r="G28" s="13">
        <v>0</v>
      </c>
      <c r="H28" s="11"/>
      <c r="I28" s="13">
        <v>0</v>
      </c>
      <c r="J28" s="11"/>
      <c r="K28" s="13">
        <v>5050000</v>
      </c>
      <c r="L28" s="11"/>
      <c r="M28" s="13">
        <v>21700066630</v>
      </c>
      <c r="N28" s="11"/>
      <c r="O28" s="13">
        <v>20162741159</v>
      </c>
      <c r="P28" s="11"/>
      <c r="Q28" s="34">
        <v>1537325471</v>
      </c>
      <c r="R28" s="34"/>
      <c r="S28" s="11"/>
      <c r="T28" s="11"/>
    </row>
    <row r="29" spans="1:20" ht="21.75" customHeight="1" x14ac:dyDescent="0.2">
      <c r="A29" s="6" t="s">
        <v>105</v>
      </c>
      <c r="C29" s="13">
        <v>0</v>
      </c>
      <c r="D29" s="11"/>
      <c r="E29" s="13">
        <v>0</v>
      </c>
      <c r="F29" s="11"/>
      <c r="G29" s="13">
        <v>0</v>
      </c>
      <c r="H29" s="11"/>
      <c r="I29" s="13">
        <v>0</v>
      </c>
      <c r="J29" s="11"/>
      <c r="K29" s="13">
        <v>1800000</v>
      </c>
      <c r="L29" s="11"/>
      <c r="M29" s="13">
        <v>8298636969</v>
      </c>
      <c r="N29" s="11"/>
      <c r="O29" s="13">
        <v>9608487300</v>
      </c>
      <c r="P29" s="11"/>
      <c r="Q29" s="34">
        <v>-1309850331</v>
      </c>
      <c r="R29" s="34"/>
      <c r="S29" s="11"/>
      <c r="T29" s="11"/>
    </row>
    <row r="30" spans="1:20" ht="21.75" customHeight="1" x14ac:dyDescent="0.2">
      <c r="A30" s="6" t="s">
        <v>106</v>
      </c>
      <c r="C30" s="13">
        <v>0</v>
      </c>
      <c r="D30" s="11"/>
      <c r="E30" s="13">
        <v>0</v>
      </c>
      <c r="F30" s="11"/>
      <c r="G30" s="13">
        <v>0</v>
      </c>
      <c r="H30" s="11"/>
      <c r="I30" s="13">
        <v>0</v>
      </c>
      <c r="J30" s="11"/>
      <c r="K30" s="13">
        <v>625000</v>
      </c>
      <c r="L30" s="11"/>
      <c r="M30" s="13">
        <v>5165953663</v>
      </c>
      <c r="N30" s="11"/>
      <c r="O30" s="13">
        <v>5292301050</v>
      </c>
      <c r="P30" s="11"/>
      <c r="Q30" s="34">
        <v>-126347387</v>
      </c>
      <c r="R30" s="34"/>
      <c r="S30" s="11"/>
      <c r="T30" s="11"/>
    </row>
    <row r="31" spans="1:20" ht="21.75" customHeight="1" x14ac:dyDescent="0.2">
      <c r="A31" s="6" t="s">
        <v>107</v>
      </c>
      <c r="C31" s="13">
        <v>0</v>
      </c>
      <c r="D31" s="11"/>
      <c r="E31" s="13">
        <v>0</v>
      </c>
      <c r="F31" s="11"/>
      <c r="G31" s="13">
        <v>0</v>
      </c>
      <c r="H31" s="11"/>
      <c r="I31" s="13">
        <v>0</v>
      </c>
      <c r="J31" s="11"/>
      <c r="K31" s="13">
        <v>4853647</v>
      </c>
      <c r="L31" s="11"/>
      <c r="M31" s="13">
        <v>35048254312</v>
      </c>
      <c r="N31" s="11"/>
      <c r="O31" s="13">
        <v>36571739926</v>
      </c>
      <c r="P31" s="11"/>
      <c r="Q31" s="34">
        <v>-1523485614</v>
      </c>
      <c r="R31" s="34"/>
      <c r="S31" s="11"/>
      <c r="T31" s="11"/>
    </row>
    <row r="32" spans="1:20" ht="21.75" customHeight="1" x14ac:dyDescent="0.2">
      <c r="A32" s="6" t="s">
        <v>40</v>
      </c>
      <c r="C32" s="13">
        <v>0</v>
      </c>
      <c r="D32" s="11"/>
      <c r="E32" s="13">
        <v>0</v>
      </c>
      <c r="F32" s="11"/>
      <c r="G32" s="13">
        <v>0</v>
      </c>
      <c r="H32" s="11"/>
      <c r="I32" s="13">
        <v>0</v>
      </c>
      <c r="J32" s="11"/>
      <c r="K32" s="13">
        <v>3052955</v>
      </c>
      <c r="L32" s="11"/>
      <c r="M32" s="13">
        <v>13208414848</v>
      </c>
      <c r="N32" s="11"/>
      <c r="O32" s="13">
        <v>13638345857</v>
      </c>
      <c r="P32" s="11"/>
      <c r="Q32" s="34">
        <v>-429931009</v>
      </c>
      <c r="R32" s="34"/>
      <c r="S32" s="11"/>
      <c r="T32" s="11"/>
    </row>
    <row r="33" spans="1:20" ht="21.75" customHeight="1" x14ac:dyDescent="0.2">
      <c r="A33" s="6" t="s">
        <v>108</v>
      </c>
      <c r="C33" s="13">
        <v>0</v>
      </c>
      <c r="D33" s="11"/>
      <c r="E33" s="13">
        <v>0</v>
      </c>
      <c r="F33" s="11"/>
      <c r="G33" s="13">
        <v>0</v>
      </c>
      <c r="H33" s="11"/>
      <c r="I33" s="13">
        <v>0</v>
      </c>
      <c r="J33" s="11"/>
      <c r="K33" s="13">
        <v>1795135</v>
      </c>
      <c r="L33" s="11"/>
      <c r="M33" s="13">
        <v>33063626478</v>
      </c>
      <c r="N33" s="11"/>
      <c r="O33" s="13">
        <v>44968239458</v>
      </c>
      <c r="P33" s="11"/>
      <c r="Q33" s="34">
        <v>-11904612980</v>
      </c>
      <c r="R33" s="34"/>
      <c r="S33" s="11"/>
      <c r="T33" s="11"/>
    </row>
    <row r="34" spans="1:20" ht="21.75" customHeight="1" x14ac:dyDescent="0.2">
      <c r="A34" s="6" t="s">
        <v>109</v>
      </c>
      <c r="C34" s="13">
        <v>0</v>
      </c>
      <c r="D34" s="11"/>
      <c r="E34" s="13">
        <v>0</v>
      </c>
      <c r="F34" s="11"/>
      <c r="G34" s="13">
        <v>0</v>
      </c>
      <c r="H34" s="11"/>
      <c r="I34" s="13">
        <v>0</v>
      </c>
      <c r="J34" s="11"/>
      <c r="K34" s="13">
        <v>1200000</v>
      </c>
      <c r="L34" s="11"/>
      <c r="M34" s="13">
        <v>15190078251</v>
      </c>
      <c r="N34" s="11"/>
      <c r="O34" s="13">
        <v>10561581216</v>
      </c>
      <c r="P34" s="11"/>
      <c r="Q34" s="34">
        <v>4628497035</v>
      </c>
      <c r="R34" s="34"/>
      <c r="S34" s="11"/>
      <c r="T34" s="11"/>
    </row>
    <row r="35" spans="1:20" ht="21.75" customHeight="1" x14ac:dyDescent="0.2">
      <c r="A35" s="6" t="s">
        <v>34</v>
      </c>
      <c r="C35" s="13">
        <v>0</v>
      </c>
      <c r="D35" s="11"/>
      <c r="E35" s="13">
        <v>0</v>
      </c>
      <c r="F35" s="11"/>
      <c r="G35" s="13">
        <v>0</v>
      </c>
      <c r="H35" s="11"/>
      <c r="I35" s="13">
        <v>0</v>
      </c>
      <c r="J35" s="11"/>
      <c r="K35" s="13">
        <v>6924087</v>
      </c>
      <c r="L35" s="11"/>
      <c r="M35" s="13">
        <v>87641860588</v>
      </c>
      <c r="N35" s="11"/>
      <c r="O35" s="13">
        <v>76537722147</v>
      </c>
      <c r="P35" s="11"/>
      <c r="Q35" s="34">
        <v>11104138441</v>
      </c>
      <c r="R35" s="34"/>
      <c r="S35" s="11"/>
      <c r="T35" s="11"/>
    </row>
    <row r="36" spans="1:20" ht="21.75" customHeight="1" x14ac:dyDescent="0.2">
      <c r="A36" s="6" t="s">
        <v>110</v>
      </c>
      <c r="C36" s="13">
        <v>0</v>
      </c>
      <c r="D36" s="11"/>
      <c r="E36" s="13">
        <v>0</v>
      </c>
      <c r="F36" s="11"/>
      <c r="G36" s="13">
        <v>0</v>
      </c>
      <c r="H36" s="11"/>
      <c r="I36" s="13">
        <v>0</v>
      </c>
      <c r="J36" s="11"/>
      <c r="K36" s="13">
        <v>888236</v>
      </c>
      <c r="L36" s="11"/>
      <c r="M36" s="13">
        <v>12624643312</v>
      </c>
      <c r="N36" s="11"/>
      <c r="O36" s="13">
        <v>13155969837</v>
      </c>
      <c r="P36" s="11"/>
      <c r="Q36" s="34">
        <v>-531326525</v>
      </c>
      <c r="R36" s="34"/>
      <c r="S36" s="11"/>
      <c r="T36" s="11"/>
    </row>
    <row r="37" spans="1:20" ht="21.75" customHeight="1" x14ac:dyDescent="0.2">
      <c r="A37" s="6" t="s">
        <v>23</v>
      </c>
      <c r="C37" s="13">
        <v>0</v>
      </c>
      <c r="D37" s="11"/>
      <c r="E37" s="13">
        <v>0</v>
      </c>
      <c r="F37" s="11"/>
      <c r="G37" s="13">
        <v>0</v>
      </c>
      <c r="H37" s="11"/>
      <c r="I37" s="13">
        <v>0</v>
      </c>
      <c r="J37" s="11"/>
      <c r="K37" s="13">
        <v>444410</v>
      </c>
      <c r="L37" s="11"/>
      <c r="M37" s="13">
        <v>18249874665</v>
      </c>
      <c r="N37" s="11"/>
      <c r="O37" s="13">
        <v>20087089054</v>
      </c>
      <c r="P37" s="11"/>
      <c r="Q37" s="34">
        <v>-1837214389</v>
      </c>
      <c r="R37" s="34"/>
      <c r="S37" s="11"/>
      <c r="T37" s="11"/>
    </row>
    <row r="38" spans="1:20" ht="21.75" customHeight="1" x14ac:dyDescent="0.2">
      <c r="A38" s="7" t="s">
        <v>111</v>
      </c>
      <c r="C38" s="15">
        <v>0</v>
      </c>
      <c r="D38" s="11"/>
      <c r="E38" s="15">
        <v>0</v>
      </c>
      <c r="F38" s="11"/>
      <c r="G38" s="15">
        <v>0</v>
      </c>
      <c r="H38" s="11"/>
      <c r="I38" s="15">
        <v>0</v>
      </c>
      <c r="J38" s="11"/>
      <c r="K38" s="15">
        <v>2421990</v>
      </c>
      <c r="L38" s="11"/>
      <c r="M38" s="15">
        <v>42175381148</v>
      </c>
      <c r="N38" s="11"/>
      <c r="O38" s="15">
        <v>43135793274</v>
      </c>
      <c r="P38" s="11"/>
      <c r="Q38" s="42">
        <v>-960412126</v>
      </c>
      <c r="R38" s="42"/>
      <c r="S38" s="11"/>
      <c r="T38" s="11"/>
    </row>
    <row r="39" spans="1:20" ht="21.75" customHeight="1" x14ac:dyDescent="0.2">
      <c r="A39" s="8" t="s">
        <v>53</v>
      </c>
      <c r="C39" s="16">
        <v>27037144</v>
      </c>
      <c r="D39" s="11"/>
      <c r="E39" s="16">
        <v>233341489708</v>
      </c>
      <c r="F39" s="11"/>
      <c r="G39" s="16">
        <v>241900203324</v>
      </c>
      <c r="H39" s="11"/>
      <c r="I39" s="16">
        <f>SUM(I8:I38)</f>
        <v>-10216470495</v>
      </c>
      <c r="J39" s="11"/>
      <c r="K39" s="16">
        <v>122572970</v>
      </c>
      <c r="L39" s="11"/>
      <c r="M39" s="16">
        <v>773330555806</v>
      </c>
      <c r="N39" s="11"/>
      <c r="O39" s="16">
        <v>847413091502</v>
      </c>
      <c r="P39" s="11"/>
      <c r="Q39" s="44">
        <f>SUM(Q8:R38)</f>
        <v>-74082538914</v>
      </c>
      <c r="R39" s="44"/>
      <c r="S39" s="11"/>
      <c r="T39" s="11"/>
    </row>
    <row r="40" spans="1:20" x14ac:dyDescent="0.2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2" spans="1:20" x14ac:dyDescent="0.2">
      <c r="I42" s="18"/>
    </row>
    <row r="43" spans="1:20" x14ac:dyDescent="0.2">
      <c r="G43" s="18"/>
      <c r="I43" s="18"/>
      <c r="M43" s="18"/>
      <c r="O43" s="18"/>
      <c r="Q43" s="18"/>
    </row>
    <row r="44" spans="1:20" x14ac:dyDescent="0.2">
      <c r="I44" s="18"/>
      <c r="M44" s="18"/>
      <c r="O44" s="18"/>
      <c r="Q44" s="18"/>
    </row>
    <row r="45" spans="1:20" x14ac:dyDescent="0.2">
      <c r="I45" s="18"/>
      <c r="M45" s="18"/>
      <c r="O45" s="18"/>
      <c r="Q45" s="18"/>
    </row>
    <row r="46" spans="1:20" x14ac:dyDescent="0.2">
      <c r="I46" s="18"/>
      <c r="M46" s="18"/>
      <c r="O46" s="18"/>
      <c r="Q46" s="18"/>
    </row>
    <row r="47" spans="1:20" x14ac:dyDescent="0.2">
      <c r="G47" s="18"/>
      <c r="I47" s="18"/>
      <c r="M47" s="18"/>
    </row>
    <row r="48" spans="1:20" x14ac:dyDescent="0.2">
      <c r="I48" s="18"/>
    </row>
    <row r="50" spans="17:17" x14ac:dyDescent="0.2">
      <c r="Q50" s="18"/>
    </row>
  </sheetData>
  <mergeCells count="40">
    <mergeCell ref="Q38:R38"/>
    <mergeCell ref="Q39:R39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0"/>
  <sheetViews>
    <sheetView rightToLeft="1" workbookViewId="0">
      <selection activeCell="A39" sqref="A39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6.42578125" customWidth="1"/>
    <col min="19" max="19" width="0.28515625" customWidth="1"/>
  </cols>
  <sheetData>
    <row r="1" spans="1:18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4.45" customHeight="1" x14ac:dyDescent="0.2"/>
    <row r="5" spans="1:18" ht="17.25" customHeight="1" x14ac:dyDescent="0.2">
      <c r="A5" s="27" t="s">
        <v>160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24.75" customHeight="1" x14ac:dyDescent="0.2">
      <c r="A6" s="28" t="s">
        <v>72</v>
      </c>
      <c r="C6" s="28" t="s">
        <v>88</v>
      </c>
      <c r="D6" s="28"/>
      <c r="E6" s="28"/>
      <c r="F6" s="28"/>
      <c r="G6" s="28"/>
      <c r="H6" s="28"/>
      <c r="I6" s="28"/>
      <c r="K6" s="28" t="s">
        <v>89</v>
      </c>
      <c r="L6" s="28"/>
      <c r="M6" s="28"/>
      <c r="N6" s="28"/>
      <c r="O6" s="28"/>
      <c r="P6" s="28"/>
      <c r="Q6" s="28"/>
      <c r="R6" s="28"/>
    </row>
    <row r="7" spans="1:18" ht="55.5" customHeight="1" x14ac:dyDescent="0.2">
      <c r="A7" s="28"/>
      <c r="C7" s="9" t="s">
        <v>13</v>
      </c>
      <c r="D7" s="3"/>
      <c r="E7" s="9" t="s">
        <v>15</v>
      </c>
      <c r="F7" s="3"/>
      <c r="G7" s="9" t="s">
        <v>158</v>
      </c>
      <c r="H7" s="3"/>
      <c r="I7" s="9" t="s">
        <v>161</v>
      </c>
      <c r="K7" s="9" t="s">
        <v>13</v>
      </c>
      <c r="L7" s="3"/>
      <c r="M7" s="9" t="s">
        <v>15</v>
      </c>
      <c r="N7" s="3"/>
      <c r="O7" s="9" t="s">
        <v>158</v>
      </c>
      <c r="P7" s="3"/>
      <c r="Q7" s="43" t="s">
        <v>161</v>
      </c>
      <c r="R7" s="43"/>
    </row>
    <row r="8" spans="1:18" ht="21.75" customHeight="1" x14ac:dyDescent="0.2">
      <c r="A8" s="5" t="s">
        <v>51</v>
      </c>
      <c r="C8" s="10">
        <v>1931644</v>
      </c>
      <c r="D8" s="11"/>
      <c r="E8" s="10">
        <v>13057024883</v>
      </c>
      <c r="F8" s="11"/>
      <c r="G8" s="10">
        <v>13681127618</v>
      </c>
      <c r="H8" s="11"/>
      <c r="I8" s="10">
        <v>-624102734</v>
      </c>
      <c r="J8" s="11"/>
      <c r="K8" s="10">
        <v>1931644</v>
      </c>
      <c r="L8" s="11"/>
      <c r="M8" s="10">
        <v>13057024883</v>
      </c>
      <c r="N8" s="11"/>
      <c r="O8" s="10">
        <v>13681127618</v>
      </c>
      <c r="P8" s="11"/>
      <c r="Q8" s="35">
        <v>-624102734</v>
      </c>
      <c r="R8" s="35"/>
    </row>
    <row r="9" spans="1:18" ht="21.75" customHeight="1" x14ac:dyDescent="0.2">
      <c r="A9" s="6" t="s">
        <v>29</v>
      </c>
      <c r="C9" s="13">
        <v>2204255</v>
      </c>
      <c r="D9" s="11"/>
      <c r="E9" s="13">
        <v>6654491216</v>
      </c>
      <c r="F9" s="11"/>
      <c r="G9" s="13">
        <v>6498920299</v>
      </c>
      <c r="H9" s="11"/>
      <c r="I9" s="13">
        <v>155570917</v>
      </c>
      <c r="J9" s="11"/>
      <c r="K9" s="13">
        <v>2204255</v>
      </c>
      <c r="L9" s="11"/>
      <c r="M9" s="13">
        <v>6654491216</v>
      </c>
      <c r="N9" s="11"/>
      <c r="O9" s="13">
        <v>5523863030</v>
      </c>
      <c r="P9" s="11"/>
      <c r="Q9" s="34">
        <v>1130628186</v>
      </c>
      <c r="R9" s="34"/>
    </row>
    <row r="10" spans="1:18" ht="21.75" customHeight="1" x14ac:dyDescent="0.2">
      <c r="A10" s="6" t="s">
        <v>34</v>
      </c>
      <c r="C10" s="13">
        <v>10000000</v>
      </c>
      <c r="D10" s="11"/>
      <c r="E10" s="13">
        <v>48807855000</v>
      </c>
      <c r="F10" s="11"/>
      <c r="G10" s="13">
        <v>51392385000</v>
      </c>
      <c r="H10" s="11"/>
      <c r="I10" s="13">
        <v>-2584530000</v>
      </c>
      <c r="J10" s="11"/>
      <c r="K10" s="13">
        <v>10000000</v>
      </c>
      <c r="L10" s="11"/>
      <c r="M10" s="13">
        <v>48807855000</v>
      </c>
      <c r="N10" s="11"/>
      <c r="O10" s="13">
        <v>51047328000</v>
      </c>
      <c r="P10" s="11"/>
      <c r="Q10" s="34">
        <v>-2239473000</v>
      </c>
      <c r="R10" s="34"/>
    </row>
    <row r="11" spans="1:18" ht="21.75" customHeight="1" x14ac:dyDescent="0.2">
      <c r="A11" s="6" t="s">
        <v>26</v>
      </c>
      <c r="C11" s="13">
        <v>4192144</v>
      </c>
      <c r="D11" s="11"/>
      <c r="E11" s="13">
        <v>44213999885</v>
      </c>
      <c r="F11" s="11"/>
      <c r="G11" s="13">
        <v>46422616279</v>
      </c>
      <c r="H11" s="11"/>
      <c r="I11" s="13">
        <v>-2208616393</v>
      </c>
      <c r="J11" s="11"/>
      <c r="K11" s="13">
        <v>4192144</v>
      </c>
      <c r="L11" s="11"/>
      <c r="M11" s="13">
        <v>44213999885</v>
      </c>
      <c r="N11" s="11"/>
      <c r="O11" s="13">
        <v>72800996982</v>
      </c>
      <c r="P11" s="11"/>
      <c r="Q11" s="34">
        <v>-28586997096</v>
      </c>
      <c r="R11" s="34"/>
    </row>
    <row r="12" spans="1:18" ht="21.75" customHeight="1" x14ac:dyDescent="0.2">
      <c r="A12" s="6" t="s">
        <v>43</v>
      </c>
      <c r="C12" s="13">
        <v>5353304</v>
      </c>
      <c r="D12" s="11"/>
      <c r="E12" s="13">
        <v>37675879035</v>
      </c>
      <c r="F12" s="11"/>
      <c r="G12" s="13">
        <v>42997330876</v>
      </c>
      <c r="H12" s="11"/>
      <c r="I12" s="13">
        <v>-5321451840</v>
      </c>
      <c r="J12" s="11"/>
      <c r="K12" s="13">
        <v>5353304</v>
      </c>
      <c r="L12" s="11"/>
      <c r="M12" s="13">
        <v>37675879035</v>
      </c>
      <c r="N12" s="11"/>
      <c r="O12" s="13">
        <v>41294466287</v>
      </c>
      <c r="P12" s="11"/>
      <c r="Q12" s="34">
        <v>-3618587251</v>
      </c>
      <c r="R12" s="34"/>
    </row>
    <row r="13" spans="1:18" ht="21.75" customHeight="1" x14ac:dyDescent="0.2">
      <c r="A13" s="6" t="s">
        <v>49</v>
      </c>
      <c r="C13" s="13">
        <v>13759329</v>
      </c>
      <c r="D13" s="11"/>
      <c r="E13" s="13">
        <v>61507542083</v>
      </c>
      <c r="F13" s="11"/>
      <c r="G13" s="13">
        <v>67484592536</v>
      </c>
      <c r="H13" s="11"/>
      <c r="I13" s="13">
        <v>-5977050452</v>
      </c>
      <c r="J13" s="11"/>
      <c r="K13" s="13">
        <v>13759329</v>
      </c>
      <c r="L13" s="11"/>
      <c r="M13" s="13">
        <v>61507542083</v>
      </c>
      <c r="N13" s="11"/>
      <c r="O13" s="13">
        <v>65715659177</v>
      </c>
      <c r="P13" s="11"/>
      <c r="Q13" s="34">
        <v>-4208117093</v>
      </c>
      <c r="R13" s="34"/>
    </row>
    <row r="14" spans="1:18" ht="21.75" customHeight="1" x14ac:dyDescent="0.2">
      <c r="A14" s="6" t="s">
        <v>37</v>
      </c>
      <c r="C14" s="13">
        <v>1694254</v>
      </c>
      <c r="D14" s="11"/>
      <c r="E14" s="13">
        <v>72015245548</v>
      </c>
      <c r="F14" s="11"/>
      <c r="G14" s="13">
        <v>76646721817</v>
      </c>
      <c r="H14" s="11"/>
      <c r="I14" s="13">
        <v>-4631476268</v>
      </c>
      <c r="J14" s="11"/>
      <c r="K14" s="13">
        <v>1694254</v>
      </c>
      <c r="L14" s="11"/>
      <c r="M14" s="13">
        <v>72015245548</v>
      </c>
      <c r="N14" s="11"/>
      <c r="O14" s="13">
        <v>56318751430</v>
      </c>
      <c r="P14" s="11"/>
      <c r="Q14" s="34">
        <v>15696494118</v>
      </c>
      <c r="R14" s="34"/>
    </row>
    <row r="15" spans="1:18" ht="21.75" customHeight="1" x14ac:dyDescent="0.2">
      <c r="A15" s="6" t="s">
        <v>30</v>
      </c>
      <c r="C15" s="13">
        <v>1738651</v>
      </c>
      <c r="D15" s="11"/>
      <c r="E15" s="13">
        <v>39802887791</v>
      </c>
      <c r="F15" s="11"/>
      <c r="G15" s="13">
        <v>45834675824</v>
      </c>
      <c r="H15" s="11"/>
      <c r="I15" s="13">
        <v>-6031788032</v>
      </c>
      <c r="J15" s="11"/>
      <c r="K15" s="13">
        <v>1738651</v>
      </c>
      <c r="L15" s="11"/>
      <c r="M15" s="13">
        <v>39802887791</v>
      </c>
      <c r="N15" s="11"/>
      <c r="O15" s="13">
        <v>55978017495</v>
      </c>
      <c r="P15" s="11"/>
      <c r="Q15" s="34">
        <v>-16175129703</v>
      </c>
      <c r="R15" s="34"/>
    </row>
    <row r="16" spans="1:18" ht="21.75" customHeight="1" x14ac:dyDescent="0.2">
      <c r="A16" s="6" t="s">
        <v>24</v>
      </c>
      <c r="C16" s="13">
        <v>21204181</v>
      </c>
      <c r="D16" s="11"/>
      <c r="E16" s="13">
        <v>68946190738</v>
      </c>
      <c r="F16" s="11"/>
      <c r="G16" s="13">
        <v>85365965298</v>
      </c>
      <c r="H16" s="11"/>
      <c r="I16" s="13">
        <v>-16419774559</v>
      </c>
      <c r="J16" s="11"/>
      <c r="K16" s="13">
        <v>21204181</v>
      </c>
      <c r="L16" s="11"/>
      <c r="M16" s="13">
        <v>68946190738</v>
      </c>
      <c r="N16" s="11"/>
      <c r="O16" s="13">
        <v>111752285058</v>
      </c>
      <c r="P16" s="11"/>
      <c r="Q16" s="34">
        <v>-42806094319</v>
      </c>
      <c r="R16" s="34"/>
    </row>
    <row r="17" spans="1:18" ht="21.75" customHeight="1" x14ac:dyDescent="0.2">
      <c r="A17" s="6" t="s">
        <v>47</v>
      </c>
      <c r="C17" s="13">
        <v>18404889</v>
      </c>
      <c r="D17" s="11"/>
      <c r="E17" s="13">
        <v>105381388284</v>
      </c>
      <c r="F17" s="11"/>
      <c r="G17" s="13">
        <v>113431355444</v>
      </c>
      <c r="H17" s="11"/>
      <c r="I17" s="13">
        <v>-8049967159</v>
      </c>
      <c r="J17" s="11"/>
      <c r="K17" s="13">
        <v>18404889</v>
      </c>
      <c r="L17" s="11"/>
      <c r="M17" s="13">
        <v>105381388284</v>
      </c>
      <c r="N17" s="11"/>
      <c r="O17" s="13">
        <v>109068611597</v>
      </c>
      <c r="P17" s="11"/>
      <c r="Q17" s="34">
        <v>-3687223312</v>
      </c>
      <c r="R17" s="34"/>
    </row>
    <row r="18" spans="1:18" ht="21.75" customHeight="1" x14ac:dyDescent="0.2">
      <c r="A18" s="6" t="s">
        <v>20</v>
      </c>
      <c r="C18" s="13">
        <v>1562500</v>
      </c>
      <c r="D18" s="11"/>
      <c r="E18" s="13">
        <v>3437238515</v>
      </c>
      <c r="F18" s="11"/>
      <c r="G18" s="13">
        <v>3980859609</v>
      </c>
      <c r="H18" s="11"/>
      <c r="I18" s="13">
        <v>-543621093</v>
      </c>
      <c r="J18" s="11"/>
      <c r="K18" s="13">
        <v>1562500</v>
      </c>
      <c r="L18" s="11"/>
      <c r="M18" s="13">
        <v>3437238515</v>
      </c>
      <c r="N18" s="11"/>
      <c r="O18" s="13">
        <v>3543839889</v>
      </c>
      <c r="P18" s="11"/>
      <c r="Q18" s="34">
        <v>-106601373</v>
      </c>
      <c r="R18" s="34"/>
    </row>
    <row r="19" spans="1:18" ht="21.75" customHeight="1" x14ac:dyDescent="0.2">
      <c r="A19" s="6" t="s">
        <v>41</v>
      </c>
      <c r="C19" s="13">
        <v>8817021</v>
      </c>
      <c r="D19" s="11"/>
      <c r="E19" s="13">
        <v>36153808865</v>
      </c>
      <c r="F19" s="11"/>
      <c r="G19" s="13">
        <v>34760243869</v>
      </c>
      <c r="H19" s="11"/>
      <c r="I19" s="13">
        <v>1393564996</v>
      </c>
      <c r="J19" s="11"/>
      <c r="K19" s="13">
        <v>8817021</v>
      </c>
      <c r="L19" s="11"/>
      <c r="M19" s="13">
        <v>36153808865</v>
      </c>
      <c r="N19" s="11"/>
      <c r="O19" s="13">
        <v>33757016771</v>
      </c>
      <c r="P19" s="11"/>
      <c r="Q19" s="34">
        <v>2396792094</v>
      </c>
      <c r="R19" s="34"/>
    </row>
    <row r="20" spans="1:18" ht="21.75" customHeight="1" x14ac:dyDescent="0.2">
      <c r="A20" s="6" t="s">
        <v>38</v>
      </c>
      <c r="C20" s="13">
        <v>2224603</v>
      </c>
      <c r="D20" s="11"/>
      <c r="E20" s="13">
        <v>57893577906</v>
      </c>
      <c r="F20" s="11"/>
      <c r="G20" s="13">
        <v>59109829542</v>
      </c>
      <c r="H20" s="11"/>
      <c r="I20" s="13">
        <v>-1216251635</v>
      </c>
      <c r="J20" s="11"/>
      <c r="K20" s="13">
        <v>2224603</v>
      </c>
      <c r="L20" s="11"/>
      <c r="M20" s="13">
        <v>57893577906</v>
      </c>
      <c r="N20" s="11"/>
      <c r="O20" s="13">
        <v>58910806547</v>
      </c>
      <c r="P20" s="11"/>
      <c r="Q20" s="34">
        <v>-1017228640</v>
      </c>
      <c r="R20" s="34"/>
    </row>
    <row r="21" spans="1:18" ht="21.75" customHeight="1" x14ac:dyDescent="0.2">
      <c r="A21" s="6" t="s">
        <v>52</v>
      </c>
      <c r="C21" s="13">
        <v>4228650</v>
      </c>
      <c r="D21" s="11"/>
      <c r="E21" s="13">
        <v>12282596413</v>
      </c>
      <c r="F21" s="11"/>
      <c r="G21" s="13">
        <v>12020098820</v>
      </c>
      <c r="H21" s="11"/>
      <c r="I21" s="13">
        <v>262497593</v>
      </c>
      <c r="J21" s="11"/>
      <c r="K21" s="13">
        <v>4228650</v>
      </c>
      <c r="L21" s="11"/>
      <c r="M21" s="13">
        <v>12282596413</v>
      </c>
      <c r="N21" s="11"/>
      <c r="O21" s="13">
        <v>12020098820</v>
      </c>
      <c r="P21" s="11"/>
      <c r="Q21" s="34">
        <v>262497593</v>
      </c>
      <c r="R21" s="34"/>
    </row>
    <row r="22" spans="1:18" ht="21.75" customHeight="1" x14ac:dyDescent="0.2">
      <c r="A22" s="6" t="s">
        <v>39</v>
      </c>
      <c r="C22" s="13">
        <v>8554343</v>
      </c>
      <c r="D22" s="11"/>
      <c r="E22" s="13">
        <v>36071612244</v>
      </c>
      <c r="F22" s="11"/>
      <c r="G22" s="13">
        <v>38069921739</v>
      </c>
      <c r="H22" s="11"/>
      <c r="I22" s="13">
        <v>-1998309494</v>
      </c>
      <c r="J22" s="11"/>
      <c r="K22" s="13">
        <v>8554343</v>
      </c>
      <c r="L22" s="11"/>
      <c r="M22" s="13">
        <v>36071612244</v>
      </c>
      <c r="N22" s="11"/>
      <c r="O22" s="13">
        <v>48894809076</v>
      </c>
      <c r="P22" s="11"/>
      <c r="Q22" s="34">
        <v>-12823196831</v>
      </c>
      <c r="R22" s="34"/>
    </row>
    <row r="23" spans="1:18" ht="21.75" customHeight="1" x14ac:dyDescent="0.2">
      <c r="A23" s="6" t="s">
        <v>44</v>
      </c>
      <c r="C23" s="13">
        <v>30000000</v>
      </c>
      <c r="D23" s="11"/>
      <c r="E23" s="13">
        <v>37306696500</v>
      </c>
      <c r="F23" s="11"/>
      <c r="G23" s="13">
        <v>37545268500</v>
      </c>
      <c r="H23" s="11"/>
      <c r="I23" s="13">
        <v>-238572000</v>
      </c>
      <c r="J23" s="11"/>
      <c r="K23" s="13">
        <v>30000000</v>
      </c>
      <c r="L23" s="11"/>
      <c r="M23" s="13">
        <v>37306696500</v>
      </c>
      <c r="N23" s="11"/>
      <c r="O23" s="13">
        <v>37594104480</v>
      </c>
      <c r="P23" s="11"/>
      <c r="Q23" s="34">
        <v>-287407980</v>
      </c>
      <c r="R23" s="34"/>
    </row>
    <row r="24" spans="1:18" ht="21.75" customHeight="1" x14ac:dyDescent="0.2">
      <c r="A24" s="6" t="s">
        <v>35</v>
      </c>
      <c r="C24" s="13">
        <v>2000000</v>
      </c>
      <c r="D24" s="11"/>
      <c r="E24" s="13">
        <v>55825848000</v>
      </c>
      <c r="F24" s="11"/>
      <c r="G24" s="13">
        <v>62267292000</v>
      </c>
      <c r="H24" s="11"/>
      <c r="I24" s="13">
        <v>-6441444000</v>
      </c>
      <c r="J24" s="11"/>
      <c r="K24" s="13">
        <v>2000000</v>
      </c>
      <c r="L24" s="11"/>
      <c r="M24" s="13">
        <v>55825848000</v>
      </c>
      <c r="N24" s="11"/>
      <c r="O24" s="13">
        <v>75468276000</v>
      </c>
      <c r="P24" s="11"/>
      <c r="Q24" s="34">
        <v>-19642428000</v>
      </c>
      <c r="R24" s="34"/>
    </row>
    <row r="25" spans="1:18" ht="21.75" customHeight="1" x14ac:dyDescent="0.2">
      <c r="A25" s="6" t="s">
        <v>19</v>
      </c>
      <c r="C25" s="13">
        <v>36502254</v>
      </c>
      <c r="D25" s="11"/>
      <c r="E25" s="13">
        <v>136214136219</v>
      </c>
      <c r="F25" s="11"/>
      <c r="G25" s="13">
        <v>126018032789</v>
      </c>
      <c r="H25" s="11"/>
      <c r="I25" s="13">
        <v>10196103430</v>
      </c>
      <c r="J25" s="11"/>
      <c r="K25" s="13">
        <v>36502254</v>
      </c>
      <c r="L25" s="11"/>
      <c r="M25" s="13">
        <v>136214136219</v>
      </c>
      <c r="N25" s="11"/>
      <c r="O25" s="13">
        <v>107766644798</v>
      </c>
      <c r="P25" s="11"/>
      <c r="Q25" s="34">
        <v>28447491421</v>
      </c>
      <c r="R25" s="34"/>
    </row>
    <row r="26" spans="1:18" ht="21.75" customHeight="1" x14ac:dyDescent="0.2">
      <c r="A26" s="6" t="s">
        <v>33</v>
      </c>
      <c r="C26" s="13">
        <v>11509789</v>
      </c>
      <c r="D26" s="11"/>
      <c r="E26" s="13">
        <v>103200577914</v>
      </c>
      <c r="F26" s="11"/>
      <c r="G26" s="13">
        <v>99882599245</v>
      </c>
      <c r="H26" s="11"/>
      <c r="I26" s="13">
        <v>3317978669</v>
      </c>
      <c r="J26" s="11"/>
      <c r="K26" s="13">
        <v>11509789</v>
      </c>
      <c r="L26" s="11"/>
      <c r="M26" s="13">
        <v>103200577914</v>
      </c>
      <c r="N26" s="11"/>
      <c r="O26" s="13">
        <v>101598795108</v>
      </c>
      <c r="P26" s="11"/>
      <c r="Q26" s="34">
        <v>1601782806</v>
      </c>
      <c r="R26" s="34"/>
    </row>
    <row r="27" spans="1:18" ht="21.75" customHeight="1" x14ac:dyDescent="0.2">
      <c r="A27" s="6" t="s">
        <v>42</v>
      </c>
      <c r="C27" s="13">
        <v>41771579</v>
      </c>
      <c r="D27" s="11"/>
      <c r="E27" s="13">
        <v>159822173665</v>
      </c>
      <c r="F27" s="11"/>
      <c r="G27" s="13">
        <v>172652093430</v>
      </c>
      <c r="H27" s="11"/>
      <c r="I27" s="13">
        <v>-12829919764</v>
      </c>
      <c r="J27" s="11"/>
      <c r="K27" s="13">
        <v>41771579</v>
      </c>
      <c r="L27" s="11"/>
      <c r="M27" s="13">
        <v>159822173665</v>
      </c>
      <c r="N27" s="11"/>
      <c r="O27" s="13">
        <v>195927224075</v>
      </c>
      <c r="P27" s="11"/>
      <c r="Q27" s="34">
        <v>-36105050409</v>
      </c>
      <c r="R27" s="34"/>
    </row>
    <row r="28" spans="1:18" ht="21.75" customHeight="1" x14ac:dyDescent="0.2">
      <c r="A28" s="6" t="s">
        <v>31</v>
      </c>
      <c r="C28" s="13">
        <v>3622000</v>
      </c>
      <c r="D28" s="11"/>
      <c r="E28" s="13">
        <v>46085748480</v>
      </c>
      <c r="F28" s="11"/>
      <c r="G28" s="13">
        <v>49254143688</v>
      </c>
      <c r="H28" s="11"/>
      <c r="I28" s="13">
        <v>-3168395208</v>
      </c>
      <c r="J28" s="11"/>
      <c r="K28" s="13">
        <v>3622000</v>
      </c>
      <c r="L28" s="11"/>
      <c r="M28" s="13">
        <v>46085748480</v>
      </c>
      <c r="N28" s="11"/>
      <c r="O28" s="13">
        <v>60013100519</v>
      </c>
      <c r="P28" s="11"/>
      <c r="Q28" s="34">
        <v>-13927352039</v>
      </c>
      <c r="R28" s="34"/>
    </row>
    <row r="29" spans="1:18" ht="21.75" customHeight="1" x14ac:dyDescent="0.2">
      <c r="A29" s="6" t="s">
        <v>25</v>
      </c>
      <c r="C29" s="13">
        <v>700982</v>
      </c>
      <c r="D29" s="11"/>
      <c r="E29" s="13">
        <v>140581650944</v>
      </c>
      <c r="F29" s="11"/>
      <c r="G29" s="13">
        <v>135620355506</v>
      </c>
      <c r="H29" s="11"/>
      <c r="I29" s="13">
        <v>4961295438</v>
      </c>
      <c r="J29" s="11"/>
      <c r="K29" s="13">
        <v>700982</v>
      </c>
      <c r="L29" s="11"/>
      <c r="M29" s="13">
        <v>140581650944</v>
      </c>
      <c r="N29" s="11"/>
      <c r="O29" s="13">
        <v>115763046169</v>
      </c>
      <c r="P29" s="11"/>
      <c r="Q29" s="34">
        <v>24818604775</v>
      </c>
      <c r="R29" s="34"/>
    </row>
    <row r="30" spans="1:18" ht="21.75" customHeight="1" x14ac:dyDescent="0.2">
      <c r="A30" s="6" t="s">
        <v>28</v>
      </c>
      <c r="C30" s="13">
        <v>13790888</v>
      </c>
      <c r="D30" s="11"/>
      <c r="E30" s="13">
        <v>94453853970</v>
      </c>
      <c r="F30" s="11"/>
      <c r="G30" s="13">
        <v>102816241623</v>
      </c>
      <c r="H30" s="11"/>
      <c r="I30" s="13">
        <v>-8362387652</v>
      </c>
      <c r="J30" s="11"/>
      <c r="K30" s="13">
        <v>13790888</v>
      </c>
      <c r="L30" s="11"/>
      <c r="M30" s="13">
        <v>94453853970</v>
      </c>
      <c r="N30" s="11"/>
      <c r="O30" s="13">
        <v>76632372095</v>
      </c>
      <c r="P30" s="11"/>
      <c r="Q30" s="34">
        <v>17821481875</v>
      </c>
      <c r="R30" s="34"/>
    </row>
    <row r="31" spans="1:18" ht="21.75" customHeight="1" x14ac:dyDescent="0.2">
      <c r="A31" s="6" t="s">
        <v>45</v>
      </c>
      <c r="C31" s="13">
        <v>19848641</v>
      </c>
      <c r="D31" s="11"/>
      <c r="E31" s="13">
        <v>26951919806</v>
      </c>
      <c r="F31" s="11"/>
      <c r="G31" s="13">
        <v>31529405454</v>
      </c>
      <c r="H31" s="11"/>
      <c r="I31" s="13">
        <v>-4577485647</v>
      </c>
      <c r="J31" s="11"/>
      <c r="K31" s="13">
        <v>19848641</v>
      </c>
      <c r="L31" s="11"/>
      <c r="M31" s="13">
        <v>26951919806</v>
      </c>
      <c r="N31" s="11"/>
      <c r="O31" s="13">
        <v>39244047214</v>
      </c>
      <c r="P31" s="11"/>
      <c r="Q31" s="34">
        <v>-12292127407</v>
      </c>
      <c r="R31" s="34"/>
    </row>
    <row r="32" spans="1:18" ht="21.75" customHeight="1" x14ac:dyDescent="0.2">
      <c r="A32" s="6" t="s">
        <v>40</v>
      </c>
      <c r="C32" s="13">
        <v>14604036</v>
      </c>
      <c r="D32" s="11"/>
      <c r="E32" s="13">
        <v>44306317340</v>
      </c>
      <c r="F32" s="11"/>
      <c r="G32" s="13">
        <v>52029436877</v>
      </c>
      <c r="H32" s="11"/>
      <c r="I32" s="13">
        <v>-7723119536</v>
      </c>
      <c r="J32" s="11"/>
      <c r="K32" s="13">
        <v>14604036</v>
      </c>
      <c r="L32" s="11"/>
      <c r="M32" s="13">
        <v>44306317340</v>
      </c>
      <c r="N32" s="11"/>
      <c r="O32" s="13">
        <v>63718198793</v>
      </c>
      <c r="P32" s="11"/>
      <c r="Q32" s="34">
        <v>-19411881452</v>
      </c>
      <c r="R32" s="34"/>
    </row>
    <row r="33" spans="1:18" ht="21.75" customHeight="1" x14ac:dyDescent="0.2">
      <c r="A33" s="6" t="s">
        <v>48</v>
      </c>
      <c r="C33" s="13">
        <v>3545504</v>
      </c>
      <c r="D33" s="11"/>
      <c r="E33" s="13">
        <v>41764237776</v>
      </c>
      <c r="F33" s="11"/>
      <c r="G33" s="13">
        <v>45041937450</v>
      </c>
      <c r="H33" s="11"/>
      <c r="I33" s="13">
        <v>-3277699673</v>
      </c>
      <c r="J33" s="11"/>
      <c r="K33" s="13">
        <v>3545504</v>
      </c>
      <c r="L33" s="11"/>
      <c r="M33" s="13">
        <v>41764237776</v>
      </c>
      <c r="N33" s="11"/>
      <c r="O33" s="13">
        <v>53581781019</v>
      </c>
      <c r="P33" s="11"/>
      <c r="Q33" s="34">
        <v>-11817543242</v>
      </c>
      <c r="R33" s="34"/>
    </row>
    <row r="34" spans="1:18" ht="21.75" customHeight="1" x14ac:dyDescent="0.2">
      <c r="A34" s="6" t="s">
        <v>50</v>
      </c>
      <c r="C34" s="13">
        <v>8506949</v>
      </c>
      <c r="D34" s="11"/>
      <c r="E34" s="13">
        <v>62745988288</v>
      </c>
      <c r="F34" s="11"/>
      <c r="G34" s="13">
        <v>67227844594</v>
      </c>
      <c r="H34" s="11"/>
      <c r="I34" s="13">
        <v>-4481856305</v>
      </c>
      <c r="J34" s="11"/>
      <c r="K34" s="13">
        <v>8506949</v>
      </c>
      <c r="L34" s="11"/>
      <c r="M34" s="13">
        <v>62745988288</v>
      </c>
      <c r="N34" s="11"/>
      <c r="O34" s="13">
        <v>54458782288</v>
      </c>
      <c r="P34" s="11"/>
      <c r="Q34" s="34">
        <v>8287206000</v>
      </c>
      <c r="R34" s="34"/>
    </row>
    <row r="35" spans="1:18" ht="21.75" customHeight="1" x14ac:dyDescent="0.2">
      <c r="A35" s="6" t="s">
        <v>112</v>
      </c>
      <c r="C35" s="13">
        <v>17712</v>
      </c>
      <c r="D35" s="11"/>
      <c r="E35" s="13">
        <v>102761007726</v>
      </c>
      <c r="F35" s="11"/>
      <c r="G35" s="13">
        <v>87809084272</v>
      </c>
      <c r="H35" s="11"/>
      <c r="I35" s="13">
        <v>14951923454</v>
      </c>
      <c r="J35" s="11"/>
      <c r="K35" s="13">
        <v>17712</v>
      </c>
      <c r="L35" s="11"/>
      <c r="M35" s="13">
        <v>102761007726</v>
      </c>
      <c r="N35" s="11"/>
      <c r="O35" s="13">
        <v>83998563805</v>
      </c>
      <c r="P35" s="11"/>
      <c r="Q35" s="34">
        <v>18762443921</v>
      </c>
      <c r="R35" s="34"/>
    </row>
    <row r="36" spans="1:18" ht="21.75" customHeight="1" x14ac:dyDescent="0.2">
      <c r="A36" s="6" t="s">
        <v>32</v>
      </c>
      <c r="C36" s="13">
        <v>38750986</v>
      </c>
      <c r="D36" s="11"/>
      <c r="E36" s="13">
        <v>63443127842</v>
      </c>
      <c r="F36" s="11"/>
      <c r="G36" s="13">
        <v>83589306264</v>
      </c>
      <c r="H36" s="11"/>
      <c r="I36" s="13">
        <v>-20146178421</v>
      </c>
      <c r="J36" s="11"/>
      <c r="K36" s="13">
        <v>38750986</v>
      </c>
      <c r="L36" s="11"/>
      <c r="M36" s="13">
        <v>63443127842</v>
      </c>
      <c r="N36" s="11"/>
      <c r="O36" s="13">
        <v>74531328949</v>
      </c>
      <c r="P36" s="11"/>
      <c r="Q36" s="34">
        <v>-11088201106</v>
      </c>
      <c r="R36" s="34"/>
    </row>
    <row r="37" spans="1:18" ht="21.75" customHeight="1" x14ac:dyDescent="0.2">
      <c r="A37" s="6" t="s">
        <v>21</v>
      </c>
      <c r="C37" s="13">
        <v>17000000</v>
      </c>
      <c r="D37" s="11"/>
      <c r="E37" s="13">
        <v>28204180650</v>
      </c>
      <c r="F37" s="11"/>
      <c r="G37" s="13">
        <v>28409687467</v>
      </c>
      <c r="H37" s="11"/>
      <c r="I37" s="13">
        <v>-205506817</v>
      </c>
      <c r="J37" s="11"/>
      <c r="K37" s="13">
        <v>17000000</v>
      </c>
      <c r="L37" s="11"/>
      <c r="M37" s="13">
        <v>28204180650</v>
      </c>
      <c r="N37" s="11"/>
      <c r="O37" s="13">
        <v>43974842908</v>
      </c>
      <c r="P37" s="11"/>
      <c r="Q37" s="34">
        <f>-15770662258-16</f>
        <v>-15770662274</v>
      </c>
      <c r="R37" s="34"/>
    </row>
    <row r="38" spans="1:18" ht="21.75" customHeight="1" x14ac:dyDescent="0.2">
      <c r="A38" s="6" t="s">
        <v>23</v>
      </c>
      <c r="C38" s="13">
        <v>1156822</v>
      </c>
      <c r="D38" s="11"/>
      <c r="E38" s="13">
        <v>43122709091</v>
      </c>
      <c r="F38" s="11"/>
      <c r="G38" s="13">
        <v>46170047200</v>
      </c>
      <c r="H38" s="11"/>
      <c r="I38" s="13">
        <v>-3047338108</v>
      </c>
      <c r="J38" s="11"/>
      <c r="K38" s="13">
        <v>1156822</v>
      </c>
      <c r="L38" s="11"/>
      <c r="M38" s="13">
        <v>43122709091</v>
      </c>
      <c r="N38" s="11"/>
      <c r="O38" s="13">
        <v>52287722272</v>
      </c>
      <c r="P38" s="11"/>
      <c r="Q38" s="34">
        <v>-9165013180</v>
      </c>
      <c r="R38" s="34"/>
    </row>
    <row r="39" spans="1:18" ht="21.75" customHeight="1" x14ac:dyDescent="0.2">
      <c r="A39" s="7" t="s">
        <v>162</v>
      </c>
      <c r="C39" s="15">
        <v>50000</v>
      </c>
      <c r="D39" s="11"/>
      <c r="E39" s="15">
        <v>7997940</v>
      </c>
      <c r="F39" s="11"/>
      <c r="G39" s="15">
        <v>3495880</v>
      </c>
      <c r="H39" s="11"/>
      <c r="I39" s="15">
        <v>4502060</v>
      </c>
      <c r="J39" s="11"/>
      <c r="K39" s="15">
        <v>50000</v>
      </c>
      <c r="L39" s="11"/>
      <c r="M39" s="15">
        <v>7997940</v>
      </c>
      <c r="N39" s="11"/>
      <c r="O39" s="15">
        <v>3495880</v>
      </c>
      <c r="P39" s="11"/>
      <c r="Q39" s="42">
        <v>4502060</v>
      </c>
      <c r="R39" s="42"/>
    </row>
    <row r="40" spans="1:18" ht="21.75" customHeight="1" x14ac:dyDescent="0.2">
      <c r="A40" s="8" t="s">
        <v>53</v>
      </c>
      <c r="C40" s="16">
        <v>349247910</v>
      </c>
      <c r="D40" s="11"/>
      <c r="E40" s="16">
        <v>1830699510557</v>
      </c>
      <c r="F40" s="11"/>
      <c r="G40" s="16">
        <v>1925562916809</v>
      </c>
      <c r="H40" s="11"/>
      <c r="I40" s="16">
        <v>-94863406233</v>
      </c>
      <c r="J40" s="11"/>
      <c r="K40" s="16">
        <v>349247910</v>
      </c>
      <c r="L40" s="11"/>
      <c r="M40" s="16">
        <v>1830699510557</v>
      </c>
      <c r="N40" s="11"/>
      <c r="O40" s="16">
        <v>1976870004149</v>
      </c>
      <c r="P40" s="11"/>
      <c r="Q40" s="44">
        <f>SUM(Q8:R39)</f>
        <v>-146170493592</v>
      </c>
      <c r="R40" s="44"/>
    </row>
    <row r="42" spans="1:18" x14ac:dyDescent="0.2">
      <c r="I42" s="18"/>
    </row>
    <row r="44" spans="1:18" x14ac:dyDescent="0.2">
      <c r="I44" s="18"/>
    </row>
    <row r="48" spans="1:18" x14ac:dyDescent="0.2">
      <c r="I48" s="18"/>
    </row>
    <row r="49" spans="9:9" x14ac:dyDescent="0.2">
      <c r="I49" s="18"/>
    </row>
    <row r="50" spans="9:9" x14ac:dyDescent="0.2">
      <c r="I50" s="18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F852-4503-43F5-924E-ADB02EB5D6F6}">
  <dimension ref="A1:AW49"/>
  <sheetViews>
    <sheetView rightToLeft="1" workbookViewId="0">
      <selection sqref="A1:XFD1048576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2" max="12" width="1.28515625" customWidth="1"/>
    <col min="13" max="13" width="2.5703125" customWidth="1"/>
    <col min="14" max="14" width="1.28515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4" max="34" width="1.28515625" customWidth="1"/>
    <col min="35" max="35" width="2.5703125" customWidth="1"/>
    <col min="36" max="36" width="1.28515625" customWidth="1"/>
    <col min="38" max="38" width="1.28515625" customWidth="1"/>
    <col min="39" max="39" width="2.5703125" customWidth="1"/>
    <col min="40" max="40" width="1.28515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</row>
    <row r="2" spans="1:49" ht="25.5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</row>
    <row r="3" spans="1:49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</row>
    <row r="4" spans="1:49" ht="14.45" customHeight="1" x14ac:dyDescent="0.2"/>
    <row r="5" spans="1:49" ht="24" x14ac:dyDescent="0.2">
      <c r="A5" s="27" t="s">
        <v>163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49" ht="21" x14ac:dyDescent="0.2">
      <c r="I6" s="36" t="s">
        <v>7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C6" s="36" t="s">
        <v>9</v>
      </c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36" t="s">
        <v>54</v>
      </c>
      <c r="B8" s="36"/>
      <c r="C8" s="36"/>
      <c r="D8" s="36"/>
      <c r="E8" s="36"/>
      <c r="F8" s="36"/>
      <c r="G8" s="36"/>
      <c r="I8" s="36" t="s">
        <v>164</v>
      </c>
      <c r="J8" s="36"/>
      <c r="K8" s="36"/>
      <c r="M8" s="36" t="s">
        <v>165</v>
      </c>
      <c r="N8" s="36"/>
      <c r="O8" s="36"/>
      <c r="Q8" s="36" t="s">
        <v>166</v>
      </c>
      <c r="R8" s="36"/>
      <c r="S8" s="36"/>
      <c r="T8" s="36"/>
      <c r="U8" s="36"/>
      <c r="W8" s="36" t="s">
        <v>167</v>
      </c>
      <c r="X8" s="36"/>
      <c r="Y8" s="36"/>
      <c r="Z8" s="36"/>
      <c r="AA8" s="36"/>
      <c r="AC8" s="36" t="s">
        <v>164</v>
      </c>
      <c r="AD8" s="36"/>
      <c r="AE8" s="36"/>
      <c r="AF8" s="36"/>
      <c r="AG8" s="36"/>
      <c r="AI8" s="36" t="s">
        <v>165</v>
      </c>
      <c r="AJ8" s="36"/>
      <c r="AK8" s="36"/>
      <c r="AM8" s="36" t="s">
        <v>166</v>
      </c>
      <c r="AN8" s="36"/>
      <c r="AO8" s="36"/>
      <c r="AQ8" s="36" t="s">
        <v>167</v>
      </c>
      <c r="AR8" s="36"/>
      <c r="AS8" s="36"/>
    </row>
    <row r="9" spans="1:49" ht="24" x14ac:dyDescent="0.2">
      <c r="A9" s="27" t="s">
        <v>168</v>
      </c>
      <c r="B9" s="39"/>
      <c r="C9" s="39"/>
      <c r="D9" s="39"/>
      <c r="E9" s="39"/>
      <c r="F9" s="39"/>
      <c r="G9" s="39"/>
      <c r="H9" s="27"/>
      <c r="I9" s="39"/>
      <c r="J9" s="39"/>
      <c r="K9" s="39"/>
      <c r="L9" s="27"/>
      <c r="M9" s="39"/>
      <c r="N9" s="39"/>
      <c r="O9" s="39"/>
      <c r="P9" s="27"/>
      <c r="Q9" s="39"/>
      <c r="R9" s="39"/>
      <c r="S9" s="39"/>
      <c r="T9" s="39"/>
      <c r="U9" s="39"/>
      <c r="V9" s="27"/>
      <c r="W9" s="39"/>
      <c r="X9" s="39"/>
      <c r="Y9" s="39"/>
      <c r="Z9" s="39"/>
      <c r="AA9" s="39"/>
      <c r="AB9" s="27"/>
      <c r="AC9" s="39"/>
      <c r="AD9" s="39"/>
      <c r="AE9" s="39"/>
      <c r="AF9" s="39"/>
      <c r="AG9" s="39"/>
      <c r="AH9" s="27"/>
      <c r="AI9" s="39"/>
      <c r="AJ9" s="39"/>
      <c r="AK9" s="39"/>
      <c r="AL9" s="27"/>
      <c r="AM9" s="39"/>
      <c r="AN9" s="39"/>
      <c r="AO9" s="39"/>
      <c r="AP9" s="27"/>
      <c r="AQ9" s="39"/>
      <c r="AR9" s="39"/>
      <c r="AS9" s="39"/>
      <c r="AT9" s="27"/>
      <c r="AU9" s="27"/>
      <c r="AV9" s="27"/>
      <c r="AW9" s="27"/>
    </row>
    <row r="10" spans="1:49" ht="21" x14ac:dyDescent="0.2">
      <c r="C10" s="36" t="s">
        <v>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Y10" s="36" t="s">
        <v>9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</row>
    <row r="11" spans="1:49" ht="21" x14ac:dyDescent="0.2">
      <c r="A11" s="20" t="s">
        <v>54</v>
      </c>
      <c r="C11" s="4" t="s">
        <v>169</v>
      </c>
      <c r="D11" s="3"/>
      <c r="E11" s="4" t="s">
        <v>170</v>
      </c>
      <c r="F11" s="3"/>
      <c r="G11" s="29" t="s">
        <v>171</v>
      </c>
      <c r="H11" s="29"/>
      <c r="I11" s="29"/>
      <c r="J11" s="3"/>
      <c r="K11" s="29" t="s">
        <v>172</v>
      </c>
      <c r="L11" s="29"/>
      <c r="M11" s="29"/>
      <c r="N11" s="3"/>
      <c r="O11" s="29" t="s">
        <v>165</v>
      </c>
      <c r="P11" s="29"/>
      <c r="Q11" s="29"/>
      <c r="R11" s="3"/>
      <c r="S11" s="29" t="s">
        <v>166</v>
      </c>
      <c r="T11" s="29"/>
      <c r="U11" s="29"/>
      <c r="V11" s="29"/>
      <c r="W11" s="29"/>
      <c r="Y11" s="29" t="s">
        <v>169</v>
      </c>
      <c r="Z11" s="29"/>
      <c r="AA11" s="29"/>
      <c r="AB11" s="29"/>
      <c r="AC11" s="29"/>
      <c r="AD11" s="3"/>
      <c r="AE11" s="29" t="s">
        <v>170</v>
      </c>
      <c r="AF11" s="29"/>
      <c r="AG11" s="29"/>
      <c r="AH11" s="29"/>
      <c r="AI11" s="29"/>
      <c r="AJ11" s="3"/>
      <c r="AK11" s="29" t="s">
        <v>171</v>
      </c>
      <c r="AL11" s="29"/>
      <c r="AM11" s="29"/>
      <c r="AN11" s="3"/>
      <c r="AO11" s="29" t="s">
        <v>172</v>
      </c>
      <c r="AP11" s="29"/>
      <c r="AQ11" s="29"/>
      <c r="AR11" s="3"/>
      <c r="AS11" s="29" t="s">
        <v>165</v>
      </c>
      <c r="AT11" s="29"/>
      <c r="AU11" s="3"/>
      <c r="AV11" s="4" t="s">
        <v>166</v>
      </c>
    </row>
    <row r="12" spans="1:49" ht="18.75" x14ac:dyDescent="0.2">
      <c r="A12" s="5" t="s">
        <v>173</v>
      </c>
      <c r="C12" s="5" t="s">
        <v>174</v>
      </c>
      <c r="E12" s="5" t="s">
        <v>175</v>
      </c>
      <c r="G12" s="31" t="s">
        <v>175</v>
      </c>
      <c r="H12" s="31"/>
      <c r="I12" s="31"/>
      <c r="K12" s="38">
        <v>0</v>
      </c>
      <c r="L12" s="38"/>
      <c r="M12" s="38"/>
      <c r="O12" s="38">
        <v>0</v>
      </c>
      <c r="P12" s="38"/>
      <c r="Q12" s="38"/>
      <c r="S12" s="31" t="s">
        <v>175</v>
      </c>
      <c r="T12" s="31"/>
      <c r="U12" s="31"/>
      <c r="V12" s="31"/>
      <c r="W12" s="31"/>
      <c r="Y12" s="31" t="s">
        <v>174</v>
      </c>
      <c r="Z12" s="31"/>
      <c r="AA12" s="31"/>
      <c r="AB12" s="31"/>
      <c r="AC12" s="31"/>
      <c r="AE12" s="31" t="s">
        <v>176</v>
      </c>
      <c r="AF12" s="31"/>
      <c r="AG12" s="31"/>
      <c r="AH12" s="31"/>
      <c r="AI12" s="31"/>
      <c r="AK12" s="31" t="s">
        <v>175</v>
      </c>
      <c r="AL12" s="31"/>
      <c r="AM12" s="31"/>
      <c r="AO12" s="38">
        <v>50000</v>
      </c>
      <c r="AP12" s="38"/>
      <c r="AQ12" s="38"/>
      <c r="AS12" s="38">
        <v>1300</v>
      </c>
      <c r="AT12" s="38"/>
      <c r="AV12" s="5" t="s">
        <v>177</v>
      </c>
    </row>
    <row r="13" spans="1:49" ht="24" x14ac:dyDescent="0.2">
      <c r="A13" s="27" t="s">
        <v>178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</row>
    <row r="14" spans="1:49" ht="21" x14ac:dyDescent="0.2">
      <c r="C14" s="36" t="s">
        <v>7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O14" s="36" t="s">
        <v>9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49" ht="21" x14ac:dyDescent="0.2">
      <c r="A15" s="20" t="s">
        <v>54</v>
      </c>
      <c r="C15" s="4" t="s">
        <v>170</v>
      </c>
      <c r="D15" s="3"/>
      <c r="E15" s="4" t="s">
        <v>172</v>
      </c>
      <c r="F15" s="3"/>
      <c r="G15" s="29" t="s">
        <v>165</v>
      </c>
      <c r="H15" s="29"/>
      <c r="I15" s="29"/>
      <c r="J15" s="3"/>
      <c r="K15" s="29" t="s">
        <v>166</v>
      </c>
      <c r="L15" s="29"/>
      <c r="M15" s="29"/>
      <c r="O15" s="29" t="s">
        <v>170</v>
      </c>
      <c r="P15" s="29"/>
      <c r="Q15" s="29"/>
      <c r="R15" s="29"/>
      <c r="S15" s="29"/>
      <c r="T15" s="3"/>
      <c r="U15" s="29" t="s">
        <v>172</v>
      </c>
      <c r="V15" s="29"/>
      <c r="W15" s="29"/>
      <c r="X15" s="29"/>
      <c r="Y15" s="29"/>
      <c r="Z15" s="3"/>
      <c r="AA15" s="29" t="s">
        <v>165</v>
      </c>
      <c r="AB15" s="29"/>
      <c r="AC15" s="29"/>
      <c r="AD15" s="29"/>
      <c r="AE15" s="29"/>
      <c r="AF15" s="3"/>
      <c r="AG15" s="29" t="s">
        <v>166</v>
      </c>
      <c r="AH15" s="29"/>
      <c r="AI15" s="29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</sheetData>
  <mergeCells count="45">
    <mergeCell ref="A1:AW1"/>
    <mergeCell ref="A2:AW2"/>
    <mergeCell ref="A3:AW3"/>
    <mergeCell ref="A5:AW5"/>
    <mergeCell ref="I6:AA6"/>
    <mergeCell ref="AC6:AS6"/>
    <mergeCell ref="AI8:AK8"/>
    <mergeCell ref="AM8:AO8"/>
    <mergeCell ref="AQ8:AS8"/>
    <mergeCell ref="A9:AW9"/>
    <mergeCell ref="C10:W10"/>
    <mergeCell ref="Y10:AV10"/>
    <mergeCell ref="A8:G8"/>
    <mergeCell ref="I8:K8"/>
    <mergeCell ref="M8:O8"/>
    <mergeCell ref="Q8:U8"/>
    <mergeCell ref="W8:AA8"/>
    <mergeCell ref="AC8:AG8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G11:I11"/>
    <mergeCell ref="K11:M11"/>
    <mergeCell ref="O11:Q11"/>
    <mergeCell ref="S11:W11"/>
    <mergeCell ref="Y11:AC11"/>
    <mergeCell ref="AE11:AI11"/>
    <mergeCell ref="AG15:AI15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7"/>
  <sheetViews>
    <sheetView rightToLeft="1" workbookViewId="0">
      <selection activeCell="O8" sqref="O8:O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  <col min="15" max="15" width="16.42578125" bestFit="1" customWidth="1"/>
  </cols>
  <sheetData>
    <row r="1" spans="1:15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5" ht="21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5" ht="14.45" customHeight="1" x14ac:dyDescent="0.2"/>
    <row r="5" spans="1:15" ht="14.45" customHeight="1" x14ac:dyDescent="0.2">
      <c r="A5" s="1" t="s">
        <v>55</v>
      </c>
      <c r="B5" s="27" t="s">
        <v>56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5" ht="14.45" customHeight="1" x14ac:dyDescent="0.2">
      <c r="D6" s="2" t="s">
        <v>7</v>
      </c>
      <c r="F6" s="28" t="s">
        <v>8</v>
      </c>
      <c r="G6" s="28"/>
      <c r="H6" s="28"/>
      <c r="J6" s="40" t="s">
        <v>9</v>
      </c>
      <c r="K6" s="40"/>
      <c r="L6" s="40"/>
    </row>
    <row r="7" spans="1:15" ht="14.45" customHeight="1" x14ac:dyDescent="0.2">
      <c r="D7" s="3"/>
      <c r="F7" s="3"/>
      <c r="G7" s="3"/>
      <c r="H7" s="3"/>
    </row>
    <row r="8" spans="1:15" ht="14.45" customHeight="1" x14ac:dyDescent="0.2">
      <c r="A8" s="28" t="s">
        <v>57</v>
      </c>
      <c r="B8" s="28"/>
      <c r="D8" s="2" t="s">
        <v>58</v>
      </c>
      <c r="F8" s="2" t="s">
        <v>59</v>
      </c>
      <c r="H8" s="2" t="s">
        <v>60</v>
      </c>
      <c r="J8" s="2" t="s">
        <v>58</v>
      </c>
      <c r="L8" s="2" t="s">
        <v>18</v>
      </c>
    </row>
    <row r="9" spans="1:15" ht="21.75" customHeight="1" x14ac:dyDescent="0.2">
      <c r="A9" s="31" t="s">
        <v>61</v>
      </c>
      <c r="B9" s="31"/>
      <c r="D9" s="10">
        <v>3254983772</v>
      </c>
      <c r="E9" s="11"/>
      <c r="F9" s="10">
        <v>170536750849</v>
      </c>
      <c r="G9" s="11"/>
      <c r="H9" s="10">
        <v>137823330583</v>
      </c>
      <c r="I9" s="11"/>
      <c r="J9" s="10">
        <v>35968404038</v>
      </c>
      <c r="K9" s="11"/>
      <c r="L9" s="22">
        <f>J9/1994977598702*100</f>
        <v>1.8029477654988337</v>
      </c>
      <c r="M9" s="11"/>
      <c r="N9" s="11"/>
      <c r="O9" s="21"/>
    </row>
    <row r="10" spans="1:15" ht="21.75" customHeight="1" x14ac:dyDescent="0.2">
      <c r="A10" s="30" t="s">
        <v>62</v>
      </c>
      <c r="B10" s="30"/>
      <c r="D10" s="13">
        <v>6554224</v>
      </c>
      <c r="E10" s="11"/>
      <c r="F10" s="13">
        <v>26861</v>
      </c>
      <c r="G10" s="11"/>
      <c r="H10" s="13">
        <v>0</v>
      </c>
      <c r="I10" s="11"/>
      <c r="J10" s="13">
        <v>6581085</v>
      </c>
      <c r="K10" s="11"/>
      <c r="L10" s="23">
        <f t="shared" ref="L10:L16" si="0">J10/1994977598702*100</f>
        <v>3.2988265152861251E-4</v>
      </c>
      <c r="M10" s="11"/>
      <c r="N10" s="11"/>
      <c r="O10" s="11"/>
    </row>
    <row r="11" spans="1:15" ht="21.75" customHeight="1" x14ac:dyDescent="0.2">
      <c r="A11" s="30" t="s">
        <v>63</v>
      </c>
      <c r="B11" s="30"/>
      <c r="D11" s="13">
        <v>516260506</v>
      </c>
      <c r="E11" s="11"/>
      <c r="F11" s="13">
        <v>2183107</v>
      </c>
      <c r="G11" s="11"/>
      <c r="H11" s="13">
        <v>0</v>
      </c>
      <c r="I11" s="11"/>
      <c r="J11" s="13">
        <v>518443613</v>
      </c>
      <c r="K11" s="11"/>
      <c r="L11" s="23">
        <f t="shared" si="0"/>
        <v>2.5987440327015051E-2</v>
      </c>
      <c r="M11" s="11"/>
      <c r="N11" s="11"/>
      <c r="O11" s="11"/>
    </row>
    <row r="12" spans="1:15" ht="21.75" customHeight="1" x14ac:dyDescent="0.2">
      <c r="A12" s="30" t="s">
        <v>64</v>
      </c>
      <c r="B12" s="30"/>
      <c r="D12" s="13">
        <v>3823075</v>
      </c>
      <c r="E12" s="11"/>
      <c r="F12" s="13">
        <v>16166</v>
      </c>
      <c r="G12" s="11"/>
      <c r="H12" s="13">
        <v>0</v>
      </c>
      <c r="I12" s="11"/>
      <c r="J12" s="13">
        <v>3839241</v>
      </c>
      <c r="K12" s="11"/>
      <c r="L12" s="23">
        <f t="shared" si="0"/>
        <v>1.9244531880949141E-4</v>
      </c>
      <c r="M12" s="11"/>
      <c r="N12" s="11"/>
      <c r="O12" s="11"/>
    </row>
    <row r="13" spans="1:15" ht="21.75" customHeight="1" x14ac:dyDescent="0.2">
      <c r="A13" s="30" t="s">
        <v>65</v>
      </c>
      <c r="B13" s="30"/>
      <c r="D13" s="13">
        <v>3891062483</v>
      </c>
      <c r="E13" s="11"/>
      <c r="F13" s="13">
        <v>39818489387</v>
      </c>
      <c r="G13" s="11"/>
      <c r="H13" s="13">
        <v>40801952694</v>
      </c>
      <c r="I13" s="11"/>
      <c r="J13" s="13">
        <v>2907599176</v>
      </c>
      <c r="K13" s="11"/>
      <c r="L13" s="23">
        <f t="shared" si="0"/>
        <v>0.145745956139647</v>
      </c>
      <c r="M13" s="11"/>
      <c r="N13" s="11"/>
      <c r="O13" s="11"/>
    </row>
    <row r="14" spans="1:15" ht="21.75" customHeight="1" x14ac:dyDescent="0.2">
      <c r="A14" s="30" t="s">
        <v>66</v>
      </c>
      <c r="B14" s="30"/>
      <c r="D14" s="13">
        <v>678</v>
      </c>
      <c r="E14" s="11"/>
      <c r="F14" s="13">
        <v>0</v>
      </c>
      <c r="G14" s="11"/>
      <c r="H14" s="13">
        <v>0</v>
      </c>
      <c r="I14" s="11"/>
      <c r="J14" s="13">
        <v>678</v>
      </c>
      <c r="K14" s="11"/>
      <c r="L14" s="23">
        <f t="shared" si="0"/>
        <v>3.3985344017954372E-8</v>
      </c>
      <c r="M14" s="11"/>
      <c r="N14" s="11"/>
      <c r="O14" s="11"/>
    </row>
    <row r="15" spans="1:15" ht="21.75" customHeight="1" x14ac:dyDescent="0.2">
      <c r="A15" s="30" t="s">
        <v>67</v>
      </c>
      <c r="B15" s="30"/>
      <c r="D15" s="13">
        <v>180857351</v>
      </c>
      <c r="E15" s="11"/>
      <c r="F15" s="13">
        <v>40800000000</v>
      </c>
      <c r="G15" s="11"/>
      <c r="H15" s="13">
        <v>40900001080</v>
      </c>
      <c r="I15" s="11"/>
      <c r="J15" s="13">
        <v>80856271</v>
      </c>
      <c r="K15" s="11"/>
      <c r="L15" s="23">
        <f t="shared" si="0"/>
        <v>4.0529914246960879E-3</v>
      </c>
      <c r="M15" s="11"/>
      <c r="N15" s="11"/>
      <c r="O15" s="11"/>
    </row>
    <row r="16" spans="1:15" ht="21.75" customHeight="1" x14ac:dyDescent="0.2">
      <c r="A16" s="32" t="s">
        <v>68</v>
      </c>
      <c r="B16" s="32"/>
      <c r="D16" s="15">
        <v>50000000</v>
      </c>
      <c r="E16" s="11"/>
      <c r="F16" s="15">
        <v>0</v>
      </c>
      <c r="G16" s="11"/>
      <c r="H16" s="15">
        <v>0</v>
      </c>
      <c r="I16" s="11"/>
      <c r="J16" s="15">
        <v>50000000</v>
      </c>
      <c r="K16" s="11"/>
      <c r="L16" s="23">
        <f t="shared" si="0"/>
        <v>2.5062938066338037E-3</v>
      </c>
      <c r="M16" s="11"/>
      <c r="N16" s="11"/>
      <c r="O16" s="11"/>
    </row>
    <row r="17" spans="1:15" ht="21.75" customHeight="1" x14ac:dyDescent="0.2">
      <c r="A17" s="41" t="s">
        <v>53</v>
      </c>
      <c r="B17" s="41"/>
      <c r="D17" s="16">
        <v>7903542089</v>
      </c>
      <c r="E17" s="11"/>
      <c r="F17" s="16">
        <v>251157466370</v>
      </c>
      <c r="G17" s="11"/>
      <c r="H17" s="16">
        <v>219525284357</v>
      </c>
      <c r="I17" s="11"/>
      <c r="J17" s="16">
        <v>39535724102</v>
      </c>
      <c r="K17" s="11"/>
      <c r="L17" s="17">
        <f>SUM(L9:L16)</f>
        <v>1.9817628091525079</v>
      </c>
      <c r="M17" s="11"/>
      <c r="N17" s="11"/>
      <c r="O17" s="11"/>
    </row>
    <row r="18" spans="1:15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3"/>
  <sheetViews>
    <sheetView rightToLeft="1" workbookViewId="0">
      <selection activeCell="N7" sqref="N7:O2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23.5703125" customWidth="1"/>
  </cols>
  <sheetData>
    <row r="1" spans="1:14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4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</row>
    <row r="3" spans="1:14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N3" s="18"/>
    </row>
    <row r="4" spans="1:14" ht="14.45" customHeight="1" x14ac:dyDescent="0.2"/>
    <row r="5" spans="1:14" ht="29.1" customHeight="1" x14ac:dyDescent="0.2">
      <c r="A5" s="1" t="s">
        <v>70</v>
      </c>
      <c r="B5" s="27" t="s">
        <v>71</v>
      </c>
      <c r="C5" s="27"/>
      <c r="D5" s="27"/>
      <c r="E5" s="27"/>
      <c r="F5" s="27"/>
      <c r="G5" s="27"/>
      <c r="H5" s="27"/>
      <c r="I5" s="27"/>
      <c r="J5" s="27"/>
    </row>
    <row r="6" spans="1:14" ht="14.45" customHeight="1" x14ac:dyDescent="0.2"/>
    <row r="7" spans="1:14" ht="14.45" customHeight="1" x14ac:dyDescent="0.2">
      <c r="A7" s="28" t="s">
        <v>72</v>
      </c>
      <c r="B7" s="28"/>
      <c r="D7" s="2" t="s">
        <v>73</v>
      </c>
      <c r="F7" s="2" t="s">
        <v>58</v>
      </c>
      <c r="H7" s="2" t="s">
        <v>74</v>
      </c>
      <c r="J7" s="2" t="s">
        <v>75</v>
      </c>
    </row>
    <row r="8" spans="1:14" ht="21.75" customHeight="1" x14ac:dyDescent="0.2">
      <c r="A8" s="31" t="s">
        <v>76</v>
      </c>
      <c r="B8" s="31"/>
      <c r="D8" s="24" t="s">
        <v>77</v>
      </c>
      <c r="E8" s="11"/>
      <c r="F8" s="10">
        <f>'درآمد سرمایه گذاری در سهام'!J62</f>
        <v>-91754335782</v>
      </c>
      <c r="G8" s="11"/>
      <c r="H8" s="12">
        <f>F8/$F$13*100</f>
        <v>100.01736461939636</v>
      </c>
      <c r="I8" s="11"/>
      <c r="J8" s="12">
        <f>F8/1994977598702*100</f>
        <v>-4.5992664700444994</v>
      </c>
      <c r="N8" s="18"/>
    </row>
    <row r="9" spans="1:14" ht="21.75" customHeight="1" x14ac:dyDescent="0.2">
      <c r="A9" s="30" t="s">
        <v>78</v>
      </c>
      <c r="B9" s="30"/>
      <c r="D9" s="25" t="s">
        <v>79</v>
      </c>
      <c r="E9" s="11"/>
      <c r="F9" s="13">
        <v>0</v>
      </c>
      <c r="G9" s="11"/>
      <c r="H9" s="50">
        <f t="shared" ref="H9:H12" si="0">F9/$F$13*100</f>
        <v>0</v>
      </c>
      <c r="I9" s="11"/>
      <c r="J9" s="50">
        <f t="shared" ref="J9:J12" si="1">F9/1994977598702*100</f>
        <v>0</v>
      </c>
    </row>
    <row r="10" spans="1:14" ht="21.75" customHeight="1" x14ac:dyDescent="0.2">
      <c r="A10" s="30" t="s">
        <v>80</v>
      </c>
      <c r="B10" s="30"/>
      <c r="D10" s="25" t="s">
        <v>81</v>
      </c>
      <c r="E10" s="11"/>
      <c r="F10" s="13">
        <v>0</v>
      </c>
      <c r="G10" s="11"/>
      <c r="H10" s="50">
        <f t="shared" si="0"/>
        <v>0</v>
      </c>
      <c r="I10" s="11"/>
      <c r="J10" s="50">
        <f t="shared" si="1"/>
        <v>0</v>
      </c>
    </row>
    <row r="11" spans="1:14" ht="21.75" customHeight="1" x14ac:dyDescent="0.2">
      <c r="A11" s="30" t="s">
        <v>82</v>
      </c>
      <c r="B11" s="30"/>
      <c r="D11" s="25" t="s">
        <v>83</v>
      </c>
      <c r="E11" s="11"/>
      <c r="F11" s="13">
        <f>'سود سپرده بانکی'!G13</f>
        <v>1861871</v>
      </c>
      <c r="G11" s="11"/>
      <c r="H11" s="50">
        <f t="shared" si="0"/>
        <v>-2.0295436623694891E-3</v>
      </c>
      <c r="I11" s="11"/>
      <c r="J11" s="50">
        <f t="shared" si="1"/>
        <v>9.3327915121021722E-5</v>
      </c>
      <c r="N11" s="18"/>
    </row>
    <row r="12" spans="1:14" ht="21.75" customHeight="1" x14ac:dyDescent="0.2">
      <c r="A12" s="32" t="s">
        <v>84</v>
      </c>
      <c r="B12" s="32"/>
      <c r="D12" s="47" t="s">
        <v>85</v>
      </c>
      <c r="E12" s="11"/>
      <c r="F12" s="15">
        <f>'سایر درآمدها'!D11</f>
        <v>14068154</v>
      </c>
      <c r="G12" s="11"/>
      <c r="H12" s="50">
        <f t="shared" si="0"/>
        <v>-1.5335075733999818E-2</v>
      </c>
      <c r="I12" s="11"/>
      <c r="J12" s="50">
        <f t="shared" si="1"/>
        <v>7.0517854481941136E-4</v>
      </c>
      <c r="N12" s="18"/>
    </row>
    <row r="13" spans="1:14" ht="21.75" customHeight="1" x14ac:dyDescent="0.2">
      <c r="A13" s="41" t="s">
        <v>53</v>
      </c>
      <c r="B13" s="41"/>
      <c r="D13" s="48"/>
      <c r="E13" s="11"/>
      <c r="F13" s="16">
        <f>SUM(F8:F12)</f>
        <v>-91738405757</v>
      </c>
      <c r="G13" s="11"/>
      <c r="H13" s="17">
        <f>SUM(H8:H12)</f>
        <v>99.999999999999986</v>
      </c>
      <c r="I13" s="11"/>
      <c r="J13" s="17">
        <f>SUM(J8:J12)</f>
        <v>-4.5984679635845582</v>
      </c>
      <c r="N13" s="18"/>
    </row>
    <row r="14" spans="1:14" x14ac:dyDescent="0.2">
      <c r="D14" s="49"/>
      <c r="E14" s="11"/>
      <c r="F14" s="11"/>
      <c r="G14" s="11"/>
      <c r="H14" s="11"/>
      <c r="I14" s="11"/>
      <c r="J14" s="11"/>
    </row>
    <row r="15" spans="1:14" x14ac:dyDescent="0.2">
      <c r="D15" s="49"/>
      <c r="E15" s="11"/>
      <c r="F15" s="11"/>
      <c r="G15" s="11"/>
      <c r="H15" s="11"/>
      <c r="I15" s="11"/>
      <c r="J15" s="11"/>
    </row>
    <row r="16" spans="1:14" x14ac:dyDescent="0.2">
      <c r="D16" s="11"/>
      <c r="E16" s="11"/>
      <c r="F16" s="11"/>
      <c r="G16" s="11"/>
      <c r="H16" s="11"/>
      <c r="I16" s="11"/>
      <c r="J16" s="11"/>
    </row>
    <row r="17" spans="4:10" x14ac:dyDescent="0.2">
      <c r="D17" s="11"/>
      <c r="E17" s="11"/>
      <c r="F17" s="11"/>
      <c r="G17" s="11"/>
      <c r="H17" s="11"/>
      <c r="I17" s="11"/>
      <c r="J17" s="11"/>
    </row>
    <row r="18" spans="4:10" x14ac:dyDescent="0.2">
      <c r="D18" s="11"/>
      <c r="E18" s="11"/>
      <c r="F18" s="11"/>
      <c r="G18" s="11"/>
      <c r="H18" s="11"/>
      <c r="I18" s="11"/>
      <c r="J18" s="11"/>
    </row>
    <row r="19" spans="4:10" x14ac:dyDescent="0.2">
      <c r="D19" s="11"/>
      <c r="E19" s="11"/>
      <c r="F19" s="11"/>
      <c r="G19" s="11"/>
      <c r="H19" s="11"/>
      <c r="I19" s="11"/>
      <c r="J19" s="11"/>
    </row>
    <row r="20" spans="4:10" x14ac:dyDescent="0.2">
      <c r="D20" s="11"/>
      <c r="E20" s="11"/>
      <c r="F20" s="11"/>
      <c r="G20" s="11"/>
      <c r="H20" s="11"/>
      <c r="I20" s="11"/>
      <c r="J20" s="11"/>
    </row>
    <row r="21" spans="4:10" x14ac:dyDescent="0.2">
      <c r="D21" s="11"/>
      <c r="E21" s="11"/>
      <c r="F21" s="11"/>
      <c r="G21" s="11"/>
      <c r="H21" s="11"/>
      <c r="I21" s="11"/>
      <c r="J21" s="11"/>
    </row>
    <row r="22" spans="4:10" x14ac:dyDescent="0.2">
      <c r="D22" s="11"/>
      <c r="E22" s="11"/>
      <c r="F22" s="11"/>
      <c r="G22" s="11"/>
      <c r="H22" s="11"/>
      <c r="I22" s="11"/>
      <c r="J22" s="11"/>
    </row>
    <row r="23" spans="4:10" x14ac:dyDescent="0.2">
      <c r="D23" s="11"/>
      <c r="E23" s="11"/>
      <c r="F23" s="11"/>
      <c r="G23" s="11"/>
      <c r="H23" s="11"/>
      <c r="I23" s="11"/>
      <c r="J23" s="11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67"/>
  <sheetViews>
    <sheetView rightToLeft="1" tabSelected="1" workbookViewId="0">
      <selection activeCell="AA5" sqref="AA5:AA2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5.7109375" bestFit="1" customWidth="1"/>
    <col min="7" max="7" width="1.28515625" customWidth="1"/>
    <col min="8" max="8" width="15.71093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.5703125" bestFit="1" customWidth="1"/>
    <col min="18" max="18" width="1.28515625" customWidth="1"/>
    <col min="19" max="19" width="15.71093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  <col min="27" max="27" width="15.85546875" bestFit="1" customWidth="1"/>
  </cols>
  <sheetData>
    <row r="1" spans="1:27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7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7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7" ht="14.45" customHeight="1" x14ac:dyDescent="0.2"/>
    <row r="5" spans="1:27" ht="14.45" customHeight="1" x14ac:dyDescent="0.2">
      <c r="A5" s="1" t="s">
        <v>86</v>
      </c>
      <c r="B5" s="27" t="s">
        <v>87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7" ht="14.45" customHeight="1" x14ac:dyDescent="0.2">
      <c r="D6" s="28" t="s">
        <v>88</v>
      </c>
      <c r="E6" s="28"/>
      <c r="F6" s="28"/>
      <c r="G6" s="28"/>
      <c r="H6" s="28"/>
      <c r="I6" s="28"/>
      <c r="J6" s="28"/>
      <c r="K6" s="28"/>
      <c r="L6" s="28"/>
      <c r="N6" s="28" t="s">
        <v>89</v>
      </c>
      <c r="O6" s="28"/>
      <c r="P6" s="28"/>
      <c r="Q6" s="28"/>
      <c r="R6" s="28"/>
      <c r="S6" s="28"/>
      <c r="T6" s="28"/>
      <c r="U6" s="28"/>
      <c r="V6" s="28"/>
      <c r="W6" s="28"/>
    </row>
    <row r="7" spans="1:27" ht="14.45" customHeight="1" x14ac:dyDescent="0.2">
      <c r="D7" s="3"/>
      <c r="E7" s="3"/>
      <c r="F7" s="3"/>
      <c r="G7" s="3"/>
      <c r="H7" s="3"/>
      <c r="I7" s="3"/>
      <c r="J7" s="29" t="s">
        <v>53</v>
      </c>
      <c r="K7" s="29"/>
      <c r="L7" s="29"/>
      <c r="N7" s="3"/>
      <c r="O7" s="3"/>
      <c r="P7" s="3"/>
      <c r="Q7" s="3"/>
      <c r="R7" s="3"/>
      <c r="S7" s="3"/>
      <c r="T7" s="3"/>
      <c r="U7" s="29" t="s">
        <v>53</v>
      </c>
      <c r="V7" s="29"/>
      <c r="W7" s="29"/>
    </row>
    <row r="8" spans="1:27" ht="14.45" customHeight="1" x14ac:dyDescent="0.2">
      <c r="A8" s="28" t="s">
        <v>90</v>
      </c>
      <c r="B8" s="28"/>
      <c r="D8" s="2" t="s">
        <v>91</v>
      </c>
      <c r="F8" s="2" t="s">
        <v>92</v>
      </c>
      <c r="H8" s="2" t="s">
        <v>93</v>
      </c>
      <c r="J8" s="4" t="s">
        <v>58</v>
      </c>
      <c r="K8" s="3"/>
      <c r="L8" s="4" t="s">
        <v>74</v>
      </c>
      <c r="N8" s="2" t="s">
        <v>91</v>
      </c>
      <c r="P8" s="28" t="s">
        <v>92</v>
      </c>
      <c r="Q8" s="28"/>
      <c r="S8" s="2" t="s">
        <v>93</v>
      </c>
      <c r="U8" s="4" t="s">
        <v>58</v>
      </c>
      <c r="V8" s="3"/>
      <c r="W8" s="4" t="s">
        <v>74</v>
      </c>
    </row>
    <row r="9" spans="1:27" ht="21.75" customHeight="1" x14ac:dyDescent="0.2">
      <c r="A9" s="31" t="s">
        <v>27</v>
      </c>
      <c r="B9" s="31"/>
      <c r="D9" s="10">
        <v>0</v>
      </c>
      <c r="E9" s="11"/>
      <c r="F9" s="10">
        <v>0</v>
      </c>
      <c r="G9" s="11"/>
      <c r="H9" s="10">
        <f>'درآمد ناشی از فروش'!I8</f>
        <v>3795176800</v>
      </c>
      <c r="I9" s="11"/>
      <c r="J9" s="10">
        <f>D9+F9+H9</f>
        <v>3795176800</v>
      </c>
      <c r="K9" s="11"/>
      <c r="L9" s="12">
        <f>J9/-91738405757*100</f>
        <v>-4.1369552573791193</v>
      </c>
      <c r="M9" s="11"/>
      <c r="N9" s="10">
        <v>7220000000</v>
      </c>
      <c r="O9" s="11"/>
      <c r="P9" s="35">
        <v>0</v>
      </c>
      <c r="Q9" s="35"/>
      <c r="R9" s="11"/>
      <c r="S9" s="10">
        <v>14171548451</v>
      </c>
      <c r="T9" s="11"/>
      <c r="U9" s="10">
        <f>N9+P9+S9</f>
        <v>21391548451</v>
      </c>
      <c r="V9" s="11"/>
      <c r="W9" s="12">
        <f>U9/16368606268*100</f>
        <v>130.68643781126104</v>
      </c>
      <c r="AA9" s="13"/>
    </row>
    <row r="10" spans="1:27" ht="21.75" customHeight="1" x14ac:dyDescent="0.2">
      <c r="A10" s="30" t="s">
        <v>42</v>
      </c>
      <c r="B10" s="30"/>
      <c r="D10" s="13">
        <v>0</v>
      </c>
      <c r="E10" s="11"/>
      <c r="F10" s="13">
        <v>-12829919764</v>
      </c>
      <c r="G10" s="11"/>
      <c r="H10" s="13">
        <v>-913530828</v>
      </c>
      <c r="I10" s="11"/>
      <c r="J10" s="13">
        <f t="shared" ref="J10:J61" si="0">D10+F10+H10</f>
        <v>-13743450592</v>
      </c>
      <c r="K10" s="11"/>
      <c r="L10" s="50">
        <f t="shared" ref="L10:L61" si="1">J10/-91738405757*100</f>
        <v>14.981130834564697</v>
      </c>
      <c r="M10" s="11"/>
      <c r="N10" s="13">
        <v>17295398800</v>
      </c>
      <c r="O10" s="11"/>
      <c r="P10" s="34">
        <v>-36105050409</v>
      </c>
      <c r="Q10" s="34"/>
      <c r="R10" s="11"/>
      <c r="S10" s="13">
        <v>-913535517</v>
      </c>
      <c r="T10" s="11"/>
      <c r="U10" s="13">
        <f t="shared" ref="U10:U61" si="2">N10+P10+S10</f>
        <v>-19723187126</v>
      </c>
      <c r="V10" s="11"/>
      <c r="W10" s="50">
        <f t="shared" ref="W10:W61" si="3">U10/16368606268*100</f>
        <v>-120.49399199342999</v>
      </c>
      <c r="AA10" s="13"/>
    </row>
    <row r="11" spans="1:27" ht="21.75" customHeight="1" x14ac:dyDescent="0.2">
      <c r="A11" s="30" t="s">
        <v>22</v>
      </c>
      <c r="B11" s="30"/>
      <c r="D11" s="13">
        <v>0</v>
      </c>
      <c r="E11" s="11"/>
      <c r="F11" s="13">
        <v>0</v>
      </c>
      <c r="G11" s="11"/>
      <c r="H11" s="13">
        <f>'درآمد ناشی از فروش'!I10</f>
        <v>-8310998987</v>
      </c>
      <c r="I11" s="11"/>
      <c r="J11" s="13">
        <f t="shared" si="0"/>
        <v>-8310998987</v>
      </c>
      <c r="K11" s="11"/>
      <c r="L11" s="50">
        <f t="shared" si="1"/>
        <v>9.0594543456690033</v>
      </c>
      <c r="M11" s="11"/>
      <c r="N11" s="13">
        <v>1188000000</v>
      </c>
      <c r="O11" s="11"/>
      <c r="P11" s="34">
        <v>0</v>
      </c>
      <c r="Q11" s="34"/>
      <c r="R11" s="11"/>
      <c r="S11" s="13">
        <v>-12907910776</v>
      </c>
      <c r="T11" s="11"/>
      <c r="U11" s="13">
        <f t="shared" si="2"/>
        <v>-11719910776</v>
      </c>
      <c r="V11" s="11"/>
      <c r="W11" s="50">
        <f t="shared" si="3"/>
        <v>-71.599930892784542</v>
      </c>
    </row>
    <row r="12" spans="1:27" ht="21.75" customHeight="1" x14ac:dyDescent="0.2">
      <c r="A12" s="30" t="s">
        <v>36</v>
      </c>
      <c r="B12" s="30"/>
      <c r="D12" s="13">
        <v>0</v>
      </c>
      <c r="E12" s="11"/>
      <c r="F12" s="13">
        <v>0</v>
      </c>
      <c r="G12" s="11"/>
      <c r="H12" s="13">
        <f>'درآمد ناشی از فروش'!I11</f>
        <v>-1879595768</v>
      </c>
      <c r="I12" s="11"/>
      <c r="J12" s="13">
        <f t="shared" si="0"/>
        <v>-1879595768</v>
      </c>
      <c r="K12" s="11"/>
      <c r="L12" s="50">
        <f t="shared" si="1"/>
        <v>2.0488646521487861</v>
      </c>
      <c r="M12" s="11"/>
      <c r="N12" s="13">
        <v>16265465800</v>
      </c>
      <c r="O12" s="11"/>
      <c r="P12" s="34">
        <v>0</v>
      </c>
      <c r="Q12" s="34"/>
      <c r="R12" s="11"/>
      <c r="S12" s="13">
        <v>-6001301969</v>
      </c>
      <c r="T12" s="11"/>
      <c r="U12" s="13">
        <f t="shared" si="2"/>
        <v>10264163831</v>
      </c>
      <c r="V12" s="11"/>
      <c r="W12" s="50">
        <f t="shared" si="3"/>
        <v>62.706400673012993</v>
      </c>
    </row>
    <row r="13" spans="1:27" ht="21.75" customHeight="1" x14ac:dyDescent="0.2">
      <c r="A13" s="30" t="s">
        <v>21</v>
      </c>
      <c r="B13" s="30"/>
      <c r="D13" s="13">
        <v>0</v>
      </c>
      <c r="E13" s="11"/>
      <c r="F13" s="13">
        <v>-205506817</v>
      </c>
      <c r="G13" s="11"/>
      <c r="H13" s="13">
        <f>-2907518494-3218</f>
        <v>-2907521712</v>
      </c>
      <c r="I13" s="11"/>
      <c r="J13" s="13">
        <f t="shared" si="0"/>
        <v>-3113028529</v>
      </c>
      <c r="K13" s="11"/>
      <c r="L13" s="50">
        <f t="shared" si="1"/>
        <v>3.3933754389038571</v>
      </c>
      <c r="M13" s="11"/>
      <c r="N13" s="13">
        <v>8196318416</v>
      </c>
      <c r="O13" s="11"/>
      <c r="P13" s="34">
        <v>-15770662258</v>
      </c>
      <c r="Q13" s="34"/>
      <c r="R13" s="11"/>
      <c r="S13" s="13">
        <v>-2907518494</v>
      </c>
      <c r="T13" s="11"/>
      <c r="U13" s="13">
        <f t="shared" si="2"/>
        <v>-10481862336</v>
      </c>
      <c r="V13" s="11"/>
      <c r="W13" s="50">
        <f t="shared" si="3"/>
        <v>-64.036376490352993</v>
      </c>
    </row>
    <row r="14" spans="1:27" ht="21.75" customHeight="1" x14ac:dyDescent="0.2">
      <c r="A14" s="30" t="s">
        <v>49</v>
      </c>
      <c r="B14" s="30"/>
      <c r="D14" s="13">
        <v>0</v>
      </c>
      <c r="E14" s="11"/>
      <c r="F14" s="13">
        <v>-5977050452</v>
      </c>
      <c r="G14" s="11"/>
      <c r="H14" s="13">
        <v>0</v>
      </c>
      <c r="I14" s="11"/>
      <c r="J14" s="13">
        <f t="shared" si="0"/>
        <v>-5977050452</v>
      </c>
      <c r="K14" s="11"/>
      <c r="L14" s="50">
        <f t="shared" si="1"/>
        <v>6.515319731882224</v>
      </c>
      <c r="M14" s="11"/>
      <c r="N14" s="13">
        <v>8704218594</v>
      </c>
      <c r="O14" s="11"/>
      <c r="P14" s="34">
        <v>-4208117093</v>
      </c>
      <c r="Q14" s="34"/>
      <c r="R14" s="11"/>
      <c r="S14" s="13">
        <v>-4776</v>
      </c>
      <c r="T14" s="11"/>
      <c r="U14" s="13">
        <f t="shared" si="2"/>
        <v>4496096725</v>
      </c>
      <c r="V14" s="11"/>
      <c r="W14" s="50">
        <f t="shared" si="3"/>
        <v>27.467804230771296</v>
      </c>
    </row>
    <row r="15" spans="1:27" ht="21.75" customHeight="1" x14ac:dyDescent="0.2">
      <c r="A15" s="30" t="s">
        <v>94</v>
      </c>
      <c r="B15" s="30"/>
      <c r="D15" s="13">
        <v>0</v>
      </c>
      <c r="E15" s="11"/>
      <c r="F15" s="13">
        <v>0</v>
      </c>
      <c r="G15" s="11"/>
      <c r="H15" s="13">
        <v>0</v>
      </c>
      <c r="I15" s="11"/>
      <c r="J15" s="13">
        <f t="shared" si="0"/>
        <v>0</v>
      </c>
      <c r="K15" s="11"/>
      <c r="L15" s="50">
        <f t="shared" si="1"/>
        <v>0</v>
      </c>
      <c r="M15" s="11"/>
      <c r="N15" s="13">
        <v>409039980</v>
      </c>
      <c r="O15" s="11"/>
      <c r="P15" s="34">
        <v>0</v>
      </c>
      <c r="Q15" s="34"/>
      <c r="R15" s="11"/>
      <c r="S15" s="13">
        <v>-14164608328</v>
      </c>
      <c r="T15" s="11"/>
      <c r="U15" s="13">
        <f t="shared" si="2"/>
        <v>-13755568348</v>
      </c>
      <c r="V15" s="11"/>
      <c r="W15" s="50">
        <f t="shared" si="3"/>
        <v>-84.036283375522387</v>
      </c>
    </row>
    <row r="16" spans="1:27" ht="21.75" customHeight="1" x14ac:dyDescent="0.2">
      <c r="A16" s="30" t="s">
        <v>95</v>
      </c>
      <c r="B16" s="30"/>
      <c r="D16" s="13">
        <v>0</v>
      </c>
      <c r="E16" s="11"/>
      <c r="F16" s="13">
        <v>0</v>
      </c>
      <c r="G16" s="11"/>
      <c r="H16" s="13">
        <v>0</v>
      </c>
      <c r="I16" s="11"/>
      <c r="J16" s="13">
        <f t="shared" si="0"/>
        <v>0</v>
      </c>
      <c r="K16" s="11"/>
      <c r="L16" s="50">
        <f t="shared" si="1"/>
        <v>0</v>
      </c>
      <c r="M16" s="11"/>
      <c r="N16" s="13">
        <v>2427042819</v>
      </c>
      <c r="O16" s="11"/>
      <c r="P16" s="34">
        <v>0</v>
      </c>
      <c r="Q16" s="34"/>
      <c r="R16" s="11"/>
      <c r="S16" s="13">
        <v>-17767053585</v>
      </c>
      <c r="T16" s="11"/>
      <c r="U16" s="13">
        <f t="shared" si="2"/>
        <v>-15340010766</v>
      </c>
      <c r="V16" s="11"/>
      <c r="W16" s="50">
        <f t="shared" si="3"/>
        <v>-93.716047138290165</v>
      </c>
    </row>
    <row r="17" spans="1:23" ht="21.75" customHeight="1" x14ac:dyDescent="0.2">
      <c r="A17" s="30" t="s">
        <v>96</v>
      </c>
      <c r="B17" s="30"/>
      <c r="D17" s="13">
        <v>0</v>
      </c>
      <c r="E17" s="11"/>
      <c r="F17" s="13">
        <v>0</v>
      </c>
      <c r="G17" s="11"/>
      <c r="H17" s="13">
        <v>0</v>
      </c>
      <c r="I17" s="11"/>
      <c r="J17" s="13">
        <f t="shared" si="0"/>
        <v>0</v>
      </c>
      <c r="K17" s="11"/>
      <c r="L17" s="50">
        <f t="shared" si="1"/>
        <v>0</v>
      </c>
      <c r="M17" s="11"/>
      <c r="N17" s="13">
        <v>0</v>
      </c>
      <c r="O17" s="11"/>
      <c r="P17" s="34">
        <v>0</v>
      </c>
      <c r="Q17" s="34"/>
      <c r="R17" s="11"/>
      <c r="S17" s="13">
        <v>-517667158</v>
      </c>
      <c r="T17" s="11"/>
      <c r="U17" s="13">
        <f t="shared" si="2"/>
        <v>-517667158</v>
      </c>
      <c r="V17" s="11"/>
      <c r="W17" s="50">
        <f t="shared" si="3"/>
        <v>-3.1625609995398296</v>
      </c>
    </row>
    <row r="18" spans="1:23" ht="21.75" customHeight="1" x14ac:dyDescent="0.2">
      <c r="A18" s="30" t="s">
        <v>97</v>
      </c>
      <c r="B18" s="30"/>
      <c r="D18" s="13">
        <v>0</v>
      </c>
      <c r="E18" s="11"/>
      <c r="F18" s="13">
        <v>0</v>
      </c>
      <c r="G18" s="11"/>
      <c r="H18" s="13">
        <v>0</v>
      </c>
      <c r="I18" s="11"/>
      <c r="J18" s="13">
        <f t="shared" si="0"/>
        <v>0</v>
      </c>
      <c r="K18" s="11"/>
      <c r="L18" s="50">
        <f t="shared" si="1"/>
        <v>0</v>
      </c>
      <c r="M18" s="11"/>
      <c r="N18" s="13">
        <v>0</v>
      </c>
      <c r="O18" s="11"/>
      <c r="P18" s="34">
        <v>0</v>
      </c>
      <c r="Q18" s="34"/>
      <c r="R18" s="11"/>
      <c r="S18" s="13">
        <v>2769756683</v>
      </c>
      <c r="T18" s="11"/>
      <c r="U18" s="13">
        <f t="shared" si="2"/>
        <v>2769756683</v>
      </c>
      <c r="V18" s="11"/>
      <c r="W18" s="50">
        <f t="shared" si="3"/>
        <v>16.921151609680834</v>
      </c>
    </row>
    <row r="19" spans="1:23" ht="21.75" customHeight="1" x14ac:dyDescent="0.2">
      <c r="A19" s="30" t="s">
        <v>98</v>
      </c>
      <c r="B19" s="30"/>
      <c r="D19" s="13">
        <v>0</v>
      </c>
      <c r="E19" s="11"/>
      <c r="F19" s="13">
        <v>0</v>
      </c>
      <c r="G19" s="11"/>
      <c r="H19" s="13">
        <v>0</v>
      </c>
      <c r="I19" s="11"/>
      <c r="J19" s="13">
        <f t="shared" si="0"/>
        <v>0</v>
      </c>
      <c r="K19" s="11"/>
      <c r="L19" s="50">
        <f t="shared" si="1"/>
        <v>0</v>
      </c>
      <c r="M19" s="11"/>
      <c r="N19" s="13">
        <v>2700000000</v>
      </c>
      <c r="O19" s="11"/>
      <c r="P19" s="34">
        <v>0</v>
      </c>
      <c r="Q19" s="34"/>
      <c r="R19" s="11"/>
      <c r="S19" s="13">
        <v>-20136098211</v>
      </c>
      <c r="T19" s="11"/>
      <c r="U19" s="13">
        <f t="shared" si="2"/>
        <v>-17436098211</v>
      </c>
      <c r="V19" s="11"/>
      <c r="W19" s="50">
        <f t="shared" si="3"/>
        <v>-106.52158116288071</v>
      </c>
    </row>
    <row r="20" spans="1:23" ht="21.75" customHeight="1" x14ac:dyDescent="0.2">
      <c r="A20" s="30" t="s">
        <v>26</v>
      </c>
      <c r="B20" s="30"/>
      <c r="D20" s="13">
        <v>0</v>
      </c>
      <c r="E20" s="11"/>
      <c r="F20" s="13">
        <v>-2208616393</v>
      </c>
      <c r="G20" s="11"/>
      <c r="H20" s="13">
        <v>0</v>
      </c>
      <c r="I20" s="11"/>
      <c r="J20" s="13">
        <f t="shared" si="0"/>
        <v>-2208616393</v>
      </c>
      <c r="K20" s="11"/>
      <c r="L20" s="50">
        <f t="shared" si="1"/>
        <v>2.4075155598956699</v>
      </c>
      <c r="M20" s="11"/>
      <c r="N20" s="13">
        <v>8329605700</v>
      </c>
      <c r="O20" s="11"/>
      <c r="P20" s="34">
        <v>-28586997096</v>
      </c>
      <c r="Q20" s="34"/>
      <c r="R20" s="11"/>
      <c r="S20" s="13">
        <v>-1049075447</v>
      </c>
      <c r="T20" s="11"/>
      <c r="U20" s="13">
        <f t="shared" si="2"/>
        <v>-21306466843</v>
      </c>
      <c r="V20" s="11"/>
      <c r="W20" s="50">
        <f t="shared" si="3"/>
        <v>-130.16665251856739</v>
      </c>
    </row>
    <row r="21" spans="1:23" ht="21.75" customHeight="1" x14ac:dyDescent="0.2">
      <c r="A21" s="30" t="s">
        <v>99</v>
      </c>
      <c r="B21" s="30"/>
      <c r="D21" s="13">
        <v>0</v>
      </c>
      <c r="E21" s="11"/>
      <c r="F21" s="13">
        <v>0</v>
      </c>
      <c r="G21" s="11"/>
      <c r="H21" s="13">
        <v>0</v>
      </c>
      <c r="I21" s="11"/>
      <c r="J21" s="13">
        <f t="shared" si="0"/>
        <v>0</v>
      </c>
      <c r="K21" s="11"/>
      <c r="L21" s="50">
        <f t="shared" si="1"/>
        <v>0</v>
      </c>
      <c r="M21" s="11"/>
      <c r="N21" s="13">
        <v>0</v>
      </c>
      <c r="O21" s="11"/>
      <c r="P21" s="34">
        <v>0</v>
      </c>
      <c r="Q21" s="34"/>
      <c r="R21" s="11"/>
      <c r="S21" s="13">
        <v>1081302979</v>
      </c>
      <c r="T21" s="11"/>
      <c r="U21" s="13">
        <f t="shared" si="2"/>
        <v>1081302979</v>
      </c>
      <c r="V21" s="11"/>
      <c r="W21" s="50">
        <f t="shared" si="3"/>
        <v>6.6059563123215082</v>
      </c>
    </row>
    <row r="22" spans="1:23" ht="21.75" customHeight="1" x14ac:dyDescent="0.2">
      <c r="A22" s="30" t="s">
        <v>100</v>
      </c>
      <c r="B22" s="30"/>
      <c r="D22" s="13">
        <v>0</v>
      </c>
      <c r="E22" s="11"/>
      <c r="F22" s="13">
        <v>0</v>
      </c>
      <c r="G22" s="11"/>
      <c r="H22" s="13">
        <v>0</v>
      </c>
      <c r="I22" s="11"/>
      <c r="J22" s="13">
        <f t="shared" si="0"/>
        <v>0</v>
      </c>
      <c r="K22" s="11"/>
      <c r="L22" s="50">
        <f t="shared" si="1"/>
        <v>0</v>
      </c>
      <c r="M22" s="11"/>
      <c r="N22" s="13">
        <v>0</v>
      </c>
      <c r="O22" s="11"/>
      <c r="P22" s="34">
        <v>0</v>
      </c>
      <c r="Q22" s="34"/>
      <c r="R22" s="11"/>
      <c r="S22" s="13">
        <v>-1367911225</v>
      </c>
      <c r="T22" s="11"/>
      <c r="U22" s="13">
        <f t="shared" si="2"/>
        <v>-1367911225</v>
      </c>
      <c r="V22" s="11"/>
      <c r="W22" s="50">
        <f t="shared" si="3"/>
        <v>-8.3569193528358863</v>
      </c>
    </row>
    <row r="23" spans="1:23" ht="21.75" customHeight="1" x14ac:dyDescent="0.2">
      <c r="A23" s="30" t="s">
        <v>101</v>
      </c>
      <c r="B23" s="30"/>
      <c r="D23" s="13">
        <v>0</v>
      </c>
      <c r="E23" s="11"/>
      <c r="F23" s="13">
        <v>0</v>
      </c>
      <c r="G23" s="11"/>
      <c r="H23" s="13">
        <v>0</v>
      </c>
      <c r="I23" s="11"/>
      <c r="J23" s="13">
        <f t="shared" si="0"/>
        <v>0</v>
      </c>
      <c r="K23" s="11"/>
      <c r="L23" s="50">
        <f t="shared" si="1"/>
        <v>0</v>
      </c>
      <c r="M23" s="11"/>
      <c r="N23" s="13">
        <v>1906954654</v>
      </c>
      <c r="O23" s="11"/>
      <c r="P23" s="34">
        <v>0</v>
      </c>
      <c r="Q23" s="34"/>
      <c r="R23" s="11"/>
      <c r="S23" s="13">
        <v>-30930635981</v>
      </c>
      <c r="T23" s="11"/>
      <c r="U23" s="13">
        <f t="shared" si="2"/>
        <v>-29023681327</v>
      </c>
      <c r="V23" s="11"/>
      <c r="W23" s="50">
        <f t="shared" si="3"/>
        <v>-177.31308855378961</v>
      </c>
    </row>
    <row r="24" spans="1:23" ht="21.75" customHeight="1" x14ac:dyDescent="0.2">
      <c r="A24" s="30" t="s">
        <v>41</v>
      </c>
      <c r="B24" s="30"/>
      <c r="D24" s="13">
        <v>0</v>
      </c>
      <c r="E24" s="11"/>
      <c r="F24" s="13">
        <v>1393564996</v>
      </c>
      <c r="G24" s="11"/>
      <c r="H24" s="13">
        <v>0</v>
      </c>
      <c r="I24" s="11"/>
      <c r="J24" s="13">
        <f t="shared" si="0"/>
        <v>1393564996</v>
      </c>
      <c r="K24" s="11"/>
      <c r="L24" s="50">
        <f t="shared" si="1"/>
        <v>-1.5190638909633172</v>
      </c>
      <c r="M24" s="11"/>
      <c r="N24" s="13">
        <v>5920000000</v>
      </c>
      <c r="O24" s="11"/>
      <c r="P24" s="34">
        <v>2396792094</v>
      </c>
      <c r="Q24" s="34"/>
      <c r="R24" s="11"/>
      <c r="S24" s="13">
        <v>1706355735</v>
      </c>
      <c r="T24" s="11"/>
      <c r="U24" s="13">
        <f t="shared" si="2"/>
        <v>10023147829</v>
      </c>
      <c r="V24" s="11"/>
      <c r="W24" s="50">
        <f t="shared" si="3"/>
        <v>61.233972305845427</v>
      </c>
    </row>
    <row r="25" spans="1:23" ht="21.75" customHeight="1" x14ac:dyDescent="0.2">
      <c r="A25" s="30" t="s">
        <v>102</v>
      </c>
      <c r="B25" s="30"/>
      <c r="D25" s="13">
        <v>0</v>
      </c>
      <c r="E25" s="11"/>
      <c r="F25" s="13">
        <v>0</v>
      </c>
      <c r="G25" s="11"/>
      <c r="H25" s="13">
        <v>0</v>
      </c>
      <c r="I25" s="11"/>
      <c r="J25" s="13">
        <f t="shared" si="0"/>
        <v>0</v>
      </c>
      <c r="K25" s="11"/>
      <c r="L25" s="50">
        <f t="shared" si="1"/>
        <v>0</v>
      </c>
      <c r="M25" s="11"/>
      <c r="N25" s="13">
        <v>0</v>
      </c>
      <c r="O25" s="11"/>
      <c r="P25" s="34">
        <v>0</v>
      </c>
      <c r="Q25" s="34"/>
      <c r="R25" s="11"/>
      <c r="S25" s="13">
        <v>2126512735</v>
      </c>
      <c r="T25" s="11"/>
      <c r="U25" s="13">
        <f t="shared" si="2"/>
        <v>2126512735</v>
      </c>
      <c r="V25" s="11"/>
      <c r="W25" s="50">
        <f t="shared" si="3"/>
        <v>12.991409898821082</v>
      </c>
    </row>
    <row r="26" spans="1:23" ht="21.75" customHeight="1" x14ac:dyDescent="0.2">
      <c r="A26" s="30" t="s">
        <v>28</v>
      </c>
      <c r="B26" s="30"/>
      <c r="D26" s="13">
        <v>0</v>
      </c>
      <c r="E26" s="11"/>
      <c r="F26" s="13">
        <v>-8362387652</v>
      </c>
      <c r="G26" s="11"/>
      <c r="H26" s="13">
        <v>0</v>
      </c>
      <c r="I26" s="11"/>
      <c r="J26" s="13">
        <f t="shared" si="0"/>
        <v>-8362387652</v>
      </c>
      <c r="K26" s="11"/>
      <c r="L26" s="50">
        <f t="shared" si="1"/>
        <v>9.1154708684938281</v>
      </c>
      <c r="M26" s="11"/>
      <c r="N26" s="13">
        <v>9532616310</v>
      </c>
      <c r="O26" s="11"/>
      <c r="P26" s="34">
        <v>17821481875</v>
      </c>
      <c r="Q26" s="34"/>
      <c r="R26" s="11"/>
      <c r="S26" s="13">
        <v>1954942742</v>
      </c>
      <c r="T26" s="11"/>
      <c r="U26" s="13">
        <f t="shared" si="2"/>
        <v>29309040927</v>
      </c>
      <c r="V26" s="11"/>
      <c r="W26" s="50">
        <f t="shared" si="3"/>
        <v>179.05642329669848</v>
      </c>
    </row>
    <row r="27" spans="1:23" ht="21.75" customHeight="1" x14ac:dyDescent="0.2">
      <c r="A27" s="30" t="s">
        <v>103</v>
      </c>
      <c r="B27" s="30"/>
      <c r="D27" s="13">
        <v>0</v>
      </c>
      <c r="E27" s="11"/>
      <c r="F27" s="13">
        <v>0</v>
      </c>
      <c r="G27" s="11"/>
      <c r="H27" s="13">
        <v>0</v>
      </c>
      <c r="I27" s="11"/>
      <c r="J27" s="13">
        <f t="shared" si="0"/>
        <v>0</v>
      </c>
      <c r="K27" s="11"/>
      <c r="L27" s="50">
        <f t="shared" si="1"/>
        <v>0</v>
      </c>
      <c r="M27" s="11"/>
      <c r="N27" s="13">
        <v>0</v>
      </c>
      <c r="O27" s="11"/>
      <c r="P27" s="34">
        <v>0</v>
      </c>
      <c r="Q27" s="34"/>
      <c r="R27" s="11"/>
      <c r="S27" s="13">
        <v>10436706845</v>
      </c>
      <c r="T27" s="11"/>
      <c r="U27" s="13">
        <f t="shared" si="2"/>
        <v>10436706845</v>
      </c>
      <c r="V27" s="11"/>
      <c r="W27" s="50">
        <f t="shared" si="3"/>
        <v>63.76051005273041</v>
      </c>
    </row>
    <row r="28" spans="1:23" ht="21.75" customHeight="1" x14ac:dyDescent="0.2">
      <c r="A28" s="30" t="s">
        <v>20</v>
      </c>
      <c r="B28" s="30"/>
      <c r="D28" s="13">
        <v>0</v>
      </c>
      <c r="E28" s="11"/>
      <c r="F28" s="13">
        <v>-543621093</v>
      </c>
      <c r="G28" s="11"/>
      <c r="H28" s="13">
        <v>0</v>
      </c>
      <c r="I28" s="11"/>
      <c r="J28" s="13">
        <f t="shared" si="0"/>
        <v>-543621093</v>
      </c>
      <c r="K28" s="11"/>
      <c r="L28" s="50">
        <f t="shared" si="1"/>
        <v>0.59257743636832227</v>
      </c>
      <c r="M28" s="11"/>
      <c r="N28" s="13">
        <v>500000000</v>
      </c>
      <c r="O28" s="11"/>
      <c r="P28" s="34">
        <v>-106601373</v>
      </c>
      <c r="Q28" s="34"/>
      <c r="R28" s="11"/>
      <c r="S28" s="13">
        <v>1686879015</v>
      </c>
      <c r="T28" s="11"/>
      <c r="U28" s="13">
        <f t="shared" si="2"/>
        <v>2080277642</v>
      </c>
      <c r="V28" s="11"/>
      <c r="W28" s="50">
        <f t="shared" si="3"/>
        <v>12.7089478966017</v>
      </c>
    </row>
    <row r="29" spans="1:23" ht="21.75" customHeight="1" x14ac:dyDescent="0.2">
      <c r="A29" s="30" t="s">
        <v>104</v>
      </c>
      <c r="B29" s="30"/>
      <c r="D29" s="13">
        <v>0</v>
      </c>
      <c r="E29" s="11"/>
      <c r="F29" s="13">
        <v>0</v>
      </c>
      <c r="G29" s="11"/>
      <c r="H29" s="13">
        <v>0</v>
      </c>
      <c r="I29" s="11"/>
      <c r="J29" s="13">
        <f t="shared" si="0"/>
        <v>0</v>
      </c>
      <c r="K29" s="11"/>
      <c r="L29" s="50">
        <f t="shared" si="1"/>
        <v>0</v>
      </c>
      <c r="M29" s="11"/>
      <c r="N29" s="13">
        <v>0</v>
      </c>
      <c r="O29" s="11"/>
      <c r="P29" s="34">
        <v>0</v>
      </c>
      <c r="Q29" s="34"/>
      <c r="R29" s="11"/>
      <c r="S29" s="13">
        <v>1537325471</v>
      </c>
      <c r="T29" s="11"/>
      <c r="U29" s="13">
        <f t="shared" si="2"/>
        <v>1537325471</v>
      </c>
      <c r="V29" s="11"/>
      <c r="W29" s="50">
        <f t="shared" si="3"/>
        <v>9.3919142890339575</v>
      </c>
    </row>
    <row r="30" spans="1:23" ht="21.75" customHeight="1" x14ac:dyDescent="0.2">
      <c r="A30" s="30" t="s">
        <v>105</v>
      </c>
      <c r="B30" s="30"/>
      <c r="D30" s="13">
        <v>0</v>
      </c>
      <c r="E30" s="11"/>
      <c r="F30" s="13">
        <v>0</v>
      </c>
      <c r="G30" s="11"/>
      <c r="H30" s="13">
        <v>0</v>
      </c>
      <c r="I30" s="11"/>
      <c r="J30" s="13">
        <f t="shared" si="0"/>
        <v>0</v>
      </c>
      <c r="K30" s="11"/>
      <c r="L30" s="50">
        <f t="shared" si="1"/>
        <v>0</v>
      </c>
      <c r="M30" s="11"/>
      <c r="N30" s="13">
        <v>0</v>
      </c>
      <c r="O30" s="11"/>
      <c r="P30" s="34">
        <v>0</v>
      </c>
      <c r="Q30" s="34"/>
      <c r="R30" s="11"/>
      <c r="S30" s="13">
        <v>-1309850331</v>
      </c>
      <c r="T30" s="11"/>
      <c r="U30" s="13">
        <f t="shared" si="2"/>
        <v>-1309850331</v>
      </c>
      <c r="V30" s="11"/>
      <c r="W30" s="50">
        <f t="shared" si="3"/>
        <v>-8.0022105092765727</v>
      </c>
    </row>
    <row r="31" spans="1:23" ht="21.75" customHeight="1" x14ac:dyDescent="0.2">
      <c r="A31" s="30" t="s">
        <v>106</v>
      </c>
      <c r="B31" s="30"/>
      <c r="D31" s="13">
        <v>0</v>
      </c>
      <c r="E31" s="11"/>
      <c r="F31" s="13">
        <v>0</v>
      </c>
      <c r="G31" s="11"/>
      <c r="H31" s="13">
        <v>0</v>
      </c>
      <c r="I31" s="11"/>
      <c r="J31" s="13">
        <f t="shared" si="0"/>
        <v>0</v>
      </c>
      <c r="K31" s="11"/>
      <c r="L31" s="50">
        <f t="shared" si="1"/>
        <v>0</v>
      </c>
      <c r="M31" s="11"/>
      <c r="N31" s="13">
        <v>1875000000</v>
      </c>
      <c r="O31" s="11"/>
      <c r="P31" s="34">
        <v>0</v>
      </c>
      <c r="Q31" s="34"/>
      <c r="R31" s="11"/>
      <c r="S31" s="13">
        <v>-126347387</v>
      </c>
      <c r="T31" s="11"/>
      <c r="U31" s="13">
        <f t="shared" si="2"/>
        <v>1748652613</v>
      </c>
      <c r="V31" s="11"/>
      <c r="W31" s="50">
        <f t="shared" si="3"/>
        <v>10.682965821094671</v>
      </c>
    </row>
    <row r="32" spans="1:23" ht="21.75" customHeight="1" x14ac:dyDescent="0.2">
      <c r="A32" s="30" t="s">
        <v>107</v>
      </c>
      <c r="B32" s="30"/>
      <c r="D32" s="13">
        <v>0</v>
      </c>
      <c r="E32" s="11"/>
      <c r="F32" s="13">
        <v>0</v>
      </c>
      <c r="G32" s="11"/>
      <c r="H32" s="13">
        <v>0</v>
      </c>
      <c r="I32" s="11"/>
      <c r="J32" s="13">
        <f t="shared" si="0"/>
        <v>0</v>
      </c>
      <c r="K32" s="11"/>
      <c r="L32" s="50">
        <f t="shared" si="1"/>
        <v>0</v>
      </c>
      <c r="M32" s="11"/>
      <c r="N32" s="13">
        <v>0</v>
      </c>
      <c r="O32" s="11"/>
      <c r="P32" s="34">
        <v>0</v>
      </c>
      <c r="Q32" s="34"/>
      <c r="R32" s="11"/>
      <c r="S32" s="13">
        <v>-1523485614</v>
      </c>
      <c r="T32" s="11"/>
      <c r="U32" s="13">
        <f t="shared" si="2"/>
        <v>-1523485614</v>
      </c>
      <c r="V32" s="11"/>
      <c r="W32" s="50">
        <f t="shared" si="3"/>
        <v>-9.3073630647366485</v>
      </c>
    </row>
    <row r="33" spans="1:23" ht="21.75" customHeight="1" x14ac:dyDescent="0.2">
      <c r="A33" s="30" t="s">
        <v>40</v>
      </c>
      <c r="B33" s="30"/>
      <c r="D33" s="13">
        <v>0</v>
      </c>
      <c r="E33" s="11"/>
      <c r="F33" s="13">
        <v>-7723119536</v>
      </c>
      <c r="G33" s="11"/>
      <c r="H33" s="13">
        <v>0</v>
      </c>
      <c r="I33" s="11"/>
      <c r="J33" s="13">
        <f t="shared" si="0"/>
        <v>-7723119536</v>
      </c>
      <c r="K33" s="11"/>
      <c r="L33" s="50">
        <f t="shared" si="1"/>
        <v>8.4186328204321281</v>
      </c>
      <c r="M33" s="11"/>
      <c r="N33" s="13">
        <f>'درآمد سود سهام'!S33</f>
        <v>1093795296</v>
      </c>
      <c r="O33" s="11"/>
      <c r="P33" s="34">
        <v>-19411881452</v>
      </c>
      <c r="Q33" s="34"/>
      <c r="R33" s="11"/>
      <c r="S33" s="13">
        <v>-429931009</v>
      </c>
      <c r="T33" s="11"/>
      <c r="U33" s="13">
        <f t="shared" si="2"/>
        <v>-18748017165</v>
      </c>
      <c r="V33" s="11"/>
      <c r="W33" s="50">
        <f t="shared" si="3"/>
        <v>-114.53642941886663</v>
      </c>
    </row>
    <row r="34" spans="1:23" ht="21.75" customHeight="1" x14ac:dyDescent="0.2">
      <c r="A34" s="30" t="s">
        <v>108</v>
      </c>
      <c r="B34" s="30"/>
      <c r="D34" s="13">
        <v>0</v>
      </c>
      <c r="E34" s="11"/>
      <c r="F34" s="13">
        <v>0</v>
      </c>
      <c r="G34" s="11"/>
      <c r="H34" s="13">
        <v>0</v>
      </c>
      <c r="I34" s="11"/>
      <c r="J34" s="13">
        <f t="shared" si="0"/>
        <v>0</v>
      </c>
      <c r="K34" s="11"/>
      <c r="L34" s="50">
        <f t="shared" si="1"/>
        <v>0</v>
      </c>
      <c r="M34" s="11"/>
      <c r="N34" s="13">
        <v>7036929200</v>
      </c>
      <c r="O34" s="11"/>
      <c r="P34" s="34">
        <v>0</v>
      </c>
      <c r="Q34" s="34"/>
      <c r="R34" s="11"/>
      <c r="S34" s="13">
        <v>-11904612980</v>
      </c>
      <c r="T34" s="11"/>
      <c r="U34" s="13">
        <f t="shared" si="2"/>
        <v>-4867683780</v>
      </c>
      <c r="V34" s="11"/>
      <c r="W34" s="50">
        <f t="shared" si="3"/>
        <v>-29.737924538609839</v>
      </c>
    </row>
    <row r="35" spans="1:23" ht="21.75" customHeight="1" x14ac:dyDescent="0.2">
      <c r="A35" s="30" t="s">
        <v>109</v>
      </c>
      <c r="B35" s="30"/>
      <c r="D35" s="13">
        <v>0</v>
      </c>
      <c r="E35" s="11"/>
      <c r="F35" s="13">
        <v>0</v>
      </c>
      <c r="G35" s="11"/>
      <c r="H35" s="13">
        <v>0</v>
      </c>
      <c r="I35" s="11"/>
      <c r="J35" s="13">
        <f t="shared" si="0"/>
        <v>0</v>
      </c>
      <c r="K35" s="11"/>
      <c r="L35" s="50">
        <f t="shared" si="1"/>
        <v>0</v>
      </c>
      <c r="M35" s="11"/>
      <c r="N35" s="13">
        <v>0</v>
      </c>
      <c r="O35" s="11"/>
      <c r="P35" s="34">
        <v>0</v>
      </c>
      <c r="Q35" s="34"/>
      <c r="R35" s="11"/>
      <c r="S35" s="13">
        <v>4628497035</v>
      </c>
      <c r="T35" s="11"/>
      <c r="U35" s="13">
        <f t="shared" si="2"/>
        <v>4628497035</v>
      </c>
      <c r="V35" s="11"/>
      <c r="W35" s="50">
        <f t="shared" si="3"/>
        <v>28.276671570068462</v>
      </c>
    </row>
    <row r="36" spans="1:23" ht="21.75" customHeight="1" x14ac:dyDescent="0.2">
      <c r="A36" s="30" t="s">
        <v>34</v>
      </c>
      <c r="B36" s="30"/>
      <c r="D36" s="13">
        <v>0</v>
      </c>
      <c r="E36" s="11"/>
      <c r="F36" s="13">
        <v>-2584530000</v>
      </c>
      <c r="G36" s="11"/>
      <c r="H36" s="13">
        <v>0</v>
      </c>
      <c r="I36" s="11"/>
      <c r="J36" s="13">
        <f t="shared" si="0"/>
        <v>-2584530000</v>
      </c>
      <c r="K36" s="11"/>
      <c r="L36" s="50">
        <f t="shared" si="1"/>
        <v>2.8172824442207949</v>
      </c>
      <c r="M36" s="11"/>
      <c r="N36" s="13">
        <v>0</v>
      </c>
      <c r="O36" s="11"/>
      <c r="P36" s="34">
        <v>-2239473000</v>
      </c>
      <c r="Q36" s="34"/>
      <c r="R36" s="11"/>
      <c r="S36" s="13">
        <v>11104138441</v>
      </c>
      <c r="T36" s="11"/>
      <c r="U36" s="13">
        <f t="shared" si="2"/>
        <v>8864665441</v>
      </c>
      <c r="V36" s="11"/>
      <c r="W36" s="50">
        <f t="shared" si="3"/>
        <v>54.156507254561326</v>
      </c>
    </row>
    <row r="37" spans="1:23" ht="21.75" customHeight="1" x14ac:dyDescent="0.2">
      <c r="A37" s="30" t="s">
        <v>110</v>
      </c>
      <c r="B37" s="30"/>
      <c r="D37" s="13">
        <v>0</v>
      </c>
      <c r="E37" s="11"/>
      <c r="F37" s="13">
        <v>0</v>
      </c>
      <c r="G37" s="11"/>
      <c r="H37" s="13">
        <v>0</v>
      </c>
      <c r="I37" s="11"/>
      <c r="J37" s="13">
        <f t="shared" si="0"/>
        <v>0</v>
      </c>
      <c r="K37" s="11"/>
      <c r="L37" s="50">
        <f t="shared" si="1"/>
        <v>0</v>
      </c>
      <c r="M37" s="11"/>
      <c r="N37" s="13">
        <v>0</v>
      </c>
      <c r="O37" s="11"/>
      <c r="P37" s="34">
        <v>0</v>
      </c>
      <c r="Q37" s="34"/>
      <c r="R37" s="11"/>
      <c r="S37" s="13">
        <v>-531326525</v>
      </c>
      <c r="T37" s="11"/>
      <c r="U37" s="13">
        <f t="shared" si="2"/>
        <v>-531326525</v>
      </c>
      <c r="V37" s="11"/>
      <c r="W37" s="50">
        <f t="shared" si="3"/>
        <v>-3.2460095642884581</v>
      </c>
    </row>
    <row r="38" spans="1:23" ht="21.75" customHeight="1" x14ac:dyDescent="0.2">
      <c r="A38" s="30" t="s">
        <v>23</v>
      </c>
      <c r="B38" s="30"/>
      <c r="D38" s="13">
        <v>0</v>
      </c>
      <c r="E38" s="11"/>
      <c r="F38" s="13">
        <v>-3047338108</v>
      </c>
      <c r="G38" s="11"/>
      <c r="H38" s="13">
        <v>0</v>
      </c>
      <c r="I38" s="11"/>
      <c r="J38" s="13">
        <f t="shared" si="0"/>
        <v>-3047338108</v>
      </c>
      <c r="K38" s="11"/>
      <c r="L38" s="50">
        <f t="shared" si="1"/>
        <v>3.3217692010823683</v>
      </c>
      <c r="M38" s="11"/>
      <c r="N38" s="13">
        <v>15104421456</v>
      </c>
      <c r="O38" s="11"/>
      <c r="P38" s="34">
        <v>-9165013180</v>
      </c>
      <c r="Q38" s="34"/>
      <c r="R38" s="11"/>
      <c r="S38" s="13">
        <v>-1837214389</v>
      </c>
      <c r="T38" s="11"/>
      <c r="U38" s="13">
        <f t="shared" si="2"/>
        <v>4102193887</v>
      </c>
      <c r="V38" s="11"/>
      <c r="W38" s="50">
        <f t="shared" si="3"/>
        <v>25.061351099999467</v>
      </c>
    </row>
    <row r="39" spans="1:23" ht="21.75" customHeight="1" x14ac:dyDescent="0.2">
      <c r="A39" s="30" t="s">
        <v>111</v>
      </c>
      <c r="B39" s="30"/>
      <c r="D39" s="13">
        <v>0</v>
      </c>
      <c r="E39" s="11"/>
      <c r="F39" s="13">
        <v>0</v>
      </c>
      <c r="G39" s="11"/>
      <c r="H39" s="13">
        <v>0</v>
      </c>
      <c r="I39" s="11"/>
      <c r="J39" s="13">
        <f t="shared" si="0"/>
        <v>0</v>
      </c>
      <c r="K39" s="11"/>
      <c r="L39" s="50">
        <f t="shared" si="1"/>
        <v>0</v>
      </c>
      <c r="M39" s="11"/>
      <c r="N39" s="13">
        <v>0</v>
      </c>
      <c r="O39" s="11"/>
      <c r="P39" s="34">
        <v>0</v>
      </c>
      <c r="Q39" s="34"/>
      <c r="R39" s="11"/>
      <c r="S39" s="13">
        <f>-960412126-3218</f>
        <v>-960415344</v>
      </c>
      <c r="T39" s="11"/>
      <c r="U39" s="13">
        <f t="shared" si="2"/>
        <v>-960415344</v>
      </c>
      <c r="V39" s="11"/>
      <c r="W39" s="50">
        <f t="shared" si="3"/>
        <v>-5.8674228475858401</v>
      </c>
    </row>
    <row r="40" spans="1:23" ht="21.75" customHeight="1" x14ac:dyDescent="0.2">
      <c r="A40" s="30" t="s">
        <v>48</v>
      </c>
      <c r="B40" s="30"/>
      <c r="D40" s="13">
        <v>0</v>
      </c>
      <c r="E40" s="11"/>
      <c r="F40" s="13">
        <v>-3277699673</v>
      </c>
      <c r="G40" s="11"/>
      <c r="H40" s="13">
        <v>0</v>
      </c>
      <c r="I40" s="11"/>
      <c r="J40" s="13">
        <f t="shared" si="0"/>
        <v>-3277699673</v>
      </c>
      <c r="K40" s="11"/>
      <c r="L40" s="50">
        <f t="shared" si="1"/>
        <v>3.5728762081195189</v>
      </c>
      <c r="M40" s="11"/>
      <c r="N40" s="13">
        <v>5460076160</v>
      </c>
      <c r="O40" s="11"/>
      <c r="P40" s="34">
        <v>-11817543242</v>
      </c>
      <c r="Q40" s="34"/>
      <c r="R40" s="11"/>
      <c r="S40" s="13">
        <v>0</v>
      </c>
      <c r="T40" s="11"/>
      <c r="U40" s="13">
        <f t="shared" si="2"/>
        <v>-6357467082</v>
      </c>
      <c r="V40" s="11"/>
      <c r="W40" s="50">
        <f t="shared" si="3"/>
        <v>-38.839391564012423</v>
      </c>
    </row>
    <row r="41" spans="1:23" ht="21.75" customHeight="1" x14ac:dyDescent="0.2">
      <c r="A41" s="30" t="s">
        <v>19</v>
      </c>
      <c r="B41" s="30"/>
      <c r="D41" s="13">
        <v>0</v>
      </c>
      <c r="E41" s="11"/>
      <c r="F41" s="13">
        <v>10196103430</v>
      </c>
      <c r="G41" s="11"/>
      <c r="H41" s="13">
        <v>0</v>
      </c>
      <c r="I41" s="11"/>
      <c r="J41" s="13">
        <f t="shared" si="0"/>
        <v>10196103430</v>
      </c>
      <c r="K41" s="11"/>
      <c r="L41" s="50">
        <f t="shared" si="1"/>
        <v>-11.114323762076056</v>
      </c>
      <c r="M41" s="11"/>
      <c r="N41" s="13">
        <v>2993184828</v>
      </c>
      <c r="O41" s="11"/>
      <c r="P41" s="34">
        <v>28447491421</v>
      </c>
      <c r="Q41" s="34"/>
      <c r="R41" s="11"/>
      <c r="S41" s="13">
        <v>0</v>
      </c>
      <c r="T41" s="11"/>
      <c r="U41" s="13">
        <f t="shared" si="2"/>
        <v>31440676249</v>
      </c>
      <c r="V41" s="11"/>
      <c r="W41" s="50">
        <f t="shared" si="3"/>
        <v>192.07912838899009</v>
      </c>
    </row>
    <row r="42" spans="1:23" ht="21.75" customHeight="1" x14ac:dyDescent="0.2">
      <c r="A42" s="30" t="s">
        <v>35</v>
      </c>
      <c r="B42" s="30"/>
      <c r="D42" s="13">
        <v>0</v>
      </c>
      <c r="E42" s="11"/>
      <c r="F42" s="13">
        <v>-6441444000</v>
      </c>
      <c r="G42" s="11"/>
      <c r="H42" s="13">
        <v>0</v>
      </c>
      <c r="I42" s="11"/>
      <c r="J42" s="13">
        <f t="shared" si="0"/>
        <v>-6441444000</v>
      </c>
      <c r="K42" s="11"/>
      <c r="L42" s="50">
        <f t="shared" si="1"/>
        <v>7.0215347071349035</v>
      </c>
      <c r="M42" s="11"/>
      <c r="N42" s="13">
        <v>12798381659</v>
      </c>
      <c r="O42" s="11"/>
      <c r="P42" s="34">
        <v>-19642428000</v>
      </c>
      <c r="Q42" s="34"/>
      <c r="R42" s="11"/>
      <c r="S42" s="13">
        <v>0</v>
      </c>
      <c r="T42" s="11"/>
      <c r="U42" s="13">
        <f t="shared" si="2"/>
        <v>-6844046341</v>
      </c>
      <c r="V42" s="11"/>
      <c r="W42" s="50">
        <f t="shared" si="3"/>
        <v>-41.812028641557895</v>
      </c>
    </row>
    <row r="43" spans="1:23" ht="21.75" customHeight="1" x14ac:dyDescent="0.2">
      <c r="A43" s="30" t="s">
        <v>47</v>
      </c>
      <c r="B43" s="30"/>
      <c r="D43" s="13">
        <v>0</v>
      </c>
      <c r="E43" s="11"/>
      <c r="F43" s="13">
        <v>-8049967159</v>
      </c>
      <c r="G43" s="11"/>
      <c r="H43" s="13">
        <v>0</v>
      </c>
      <c r="I43" s="11"/>
      <c r="J43" s="13">
        <f t="shared" si="0"/>
        <v>-8049967159</v>
      </c>
      <c r="K43" s="11"/>
      <c r="L43" s="50">
        <f t="shared" si="1"/>
        <v>8.7749150343020386</v>
      </c>
      <c r="M43" s="11"/>
      <c r="N43" s="13">
        <v>6809808930</v>
      </c>
      <c r="O43" s="11"/>
      <c r="P43" s="34">
        <v>-3687223312</v>
      </c>
      <c r="Q43" s="34"/>
      <c r="R43" s="11"/>
      <c r="S43" s="13">
        <v>0</v>
      </c>
      <c r="T43" s="11"/>
      <c r="U43" s="13">
        <f t="shared" si="2"/>
        <v>3122585618</v>
      </c>
      <c r="V43" s="11"/>
      <c r="W43" s="50">
        <f t="shared" si="3"/>
        <v>19.076673767298903</v>
      </c>
    </row>
    <row r="44" spans="1:23" ht="21.75" customHeight="1" x14ac:dyDescent="0.2">
      <c r="A44" s="30" t="s">
        <v>45</v>
      </c>
      <c r="B44" s="30"/>
      <c r="D44" s="13">
        <v>0</v>
      </c>
      <c r="E44" s="11"/>
      <c r="F44" s="13">
        <v>-4577485647</v>
      </c>
      <c r="G44" s="11"/>
      <c r="H44" s="13">
        <v>0</v>
      </c>
      <c r="I44" s="11"/>
      <c r="J44" s="13">
        <f t="shared" si="0"/>
        <v>-4577485647</v>
      </c>
      <c r="K44" s="11"/>
      <c r="L44" s="50">
        <f t="shared" si="1"/>
        <v>4.9897157130951335</v>
      </c>
      <c r="M44" s="11"/>
      <c r="N44" s="13">
        <v>1370629129</v>
      </c>
      <c r="O44" s="11"/>
      <c r="P44" s="34">
        <v>-12292127407</v>
      </c>
      <c r="Q44" s="34"/>
      <c r="R44" s="11"/>
      <c r="S44" s="13">
        <v>0</v>
      </c>
      <c r="T44" s="11"/>
      <c r="U44" s="13">
        <f t="shared" si="2"/>
        <v>-10921498278</v>
      </c>
      <c r="V44" s="11"/>
      <c r="W44" s="50">
        <f t="shared" si="3"/>
        <v>-66.722224844219696</v>
      </c>
    </row>
    <row r="45" spans="1:23" ht="21.75" customHeight="1" x14ac:dyDescent="0.2">
      <c r="A45" s="30" t="s">
        <v>30</v>
      </c>
      <c r="B45" s="30"/>
      <c r="D45" s="13">
        <v>0</v>
      </c>
      <c r="E45" s="11"/>
      <c r="F45" s="13">
        <v>-6031788032</v>
      </c>
      <c r="G45" s="11"/>
      <c r="H45" s="13">
        <v>0</v>
      </c>
      <c r="I45" s="11"/>
      <c r="J45" s="13">
        <f t="shared" si="0"/>
        <v>-6031788032</v>
      </c>
      <c r="K45" s="11"/>
      <c r="L45" s="50">
        <f t="shared" si="1"/>
        <v>6.5749867596099483</v>
      </c>
      <c r="M45" s="11"/>
      <c r="N45" s="13">
        <v>4773388512</v>
      </c>
      <c r="O45" s="11"/>
      <c r="P45" s="34">
        <v>-16175129703</v>
      </c>
      <c r="Q45" s="34"/>
      <c r="R45" s="11"/>
      <c r="S45" s="13">
        <v>0</v>
      </c>
      <c r="T45" s="11"/>
      <c r="U45" s="13">
        <f t="shared" si="2"/>
        <v>-11401741191</v>
      </c>
      <c r="V45" s="11"/>
      <c r="W45" s="50">
        <f t="shared" si="3"/>
        <v>-69.656151564290298</v>
      </c>
    </row>
    <row r="46" spans="1:23" ht="21.75" customHeight="1" x14ac:dyDescent="0.2">
      <c r="A46" s="30" t="s">
        <v>38</v>
      </c>
      <c r="B46" s="30"/>
      <c r="D46" s="13">
        <v>0</v>
      </c>
      <c r="E46" s="11"/>
      <c r="F46" s="13">
        <v>-1216251635</v>
      </c>
      <c r="G46" s="11"/>
      <c r="H46" s="13">
        <v>0</v>
      </c>
      <c r="I46" s="11"/>
      <c r="J46" s="13">
        <f t="shared" si="0"/>
        <v>-1216251635</v>
      </c>
      <c r="K46" s="11"/>
      <c r="L46" s="50">
        <f t="shared" si="1"/>
        <v>1.3257823972019431</v>
      </c>
      <c r="M46" s="11"/>
      <c r="N46" s="13">
        <v>8753812805</v>
      </c>
      <c r="O46" s="11"/>
      <c r="P46" s="34">
        <v>-1017228640</v>
      </c>
      <c r="Q46" s="34"/>
      <c r="R46" s="11"/>
      <c r="S46" s="13">
        <v>0</v>
      </c>
      <c r="T46" s="11"/>
      <c r="U46" s="13">
        <f t="shared" si="2"/>
        <v>7736584165</v>
      </c>
      <c r="V46" s="11"/>
      <c r="W46" s="50">
        <f t="shared" si="3"/>
        <v>47.264770367925138</v>
      </c>
    </row>
    <row r="47" spans="1:23" ht="21.75" customHeight="1" x14ac:dyDescent="0.2">
      <c r="A47" s="30" t="s">
        <v>24</v>
      </c>
      <c r="B47" s="30"/>
      <c r="D47" s="13">
        <v>0</v>
      </c>
      <c r="E47" s="11"/>
      <c r="F47" s="13">
        <v>-16419774559</v>
      </c>
      <c r="G47" s="11"/>
      <c r="H47" s="13">
        <v>0</v>
      </c>
      <c r="I47" s="11"/>
      <c r="J47" s="13">
        <f t="shared" si="0"/>
        <v>-16419774559</v>
      </c>
      <c r="K47" s="11"/>
      <c r="L47" s="50">
        <f t="shared" si="1"/>
        <v>17.898473843652017</v>
      </c>
      <c r="M47" s="11"/>
      <c r="N47" s="13">
        <v>12934550410</v>
      </c>
      <c r="O47" s="11"/>
      <c r="P47" s="34">
        <v>-42806094319</v>
      </c>
      <c r="Q47" s="34"/>
      <c r="R47" s="11"/>
      <c r="S47" s="13">
        <v>0</v>
      </c>
      <c r="T47" s="11"/>
      <c r="U47" s="13">
        <f t="shared" si="2"/>
        <v>-29871543909</v>
      </c>
      <c r="V47" s="11"/>
      <c r="W47" s="50">
        <f t="shared" si="3"/>
        <v>-182.49289780644139</v>
      </c>
    </row>
    <row r="48" spans="1:23" ht="21.75" customHeight="1" x14ac:dyDescent="0.2">
      <c r="A48" s="30" t="s">
        <v>37</v>
      </c>
      <c r="B48" s="30"/>
      <c r="D48" s="13">
        <v>0</v>
      </c>
      <c r="E48" s="11"/>
      <c r="F48" s="13">
        <v>-4631476268</v>
      </c>
      <c r="G48" s="11"/>
      <c r="H48" s="13">
        <v>0</v>
      </c>
      <c r="I48" s="11"/>
      <c r="J48" s="13">
        <f t="shared" si="0"/>
        <v>-4631476268</v>
      </c>
      <c r="K48" s="11"/>
      <c r="L48" s="50">
        <f t="shared" si="1"/>
        <v>5.0485685136801068</v>
      </c>
      <c r="M48" s="11"/>
      <c r="N48" s="13">
        <v>9487822400</v>
      </c>
      <c r="O48" s="11"/>
      <c r="P48" s="34">
        <v>15696494118</v>
      </c>
      <c r="Q48" s="34"/>
      <c r="R48" s="11"/>
      <c r="S48" s="13">
        <v>0</v>
      </c>
      <c r="T48" s="11"/>
      <c r="U48" s="13">
        <f t="shared" si="2"/>
        <v>25184316518</v>
      </c>
      <c r="V48" s="11"/>
      <c r="W48" s="50">
        <f t="shared" si="3"/>
        <v>153.85742747832097</v>
      </c>
    </row>
    <row r="49" spans="1:30" ht="21.75" customHeight="1" x14ac:dyDescent="0.2">
      <c r="A49" s="30" t="s">
        <v>50</v>
      </c>
      <c r="B49" s="30"/>
      <c r="D49" s="13">
        <v>0</v>
      </c>
      <c r="E49" s="11"/>
      <c r="F49" s="13">
        <v>-4481856305</v>
      </c>
      <c r="G49" s="11"/>
      <c r="H49" s="13">
        <v>0</v>
      </c>
      <c r="I49" s="11"/>
      <c r="J49" s="13">
        <f t="shared" si="0"/>
        <v>-4481856305</v>
      </c>
      <c r="K49" s="11"/>
      <c r="L49" s="50">
        <f t="shared" si="1"/>
        <v>4.8854743746819658</v>
      </c>
      <c r="M49" s="11"/>
      <c r="N49" s="13">
        <v>8018385823</v>
      </c>
      <c r="O49" s="11"/>
      <c r="P49" s="34">
        <v>8287206000</v>
      </c>
      <c r="Q49" s="34"/>
      <c r="R49" s="11"/>
      <c r="S49" s="13">
        <v>0</v>
      </c>
      <c r="T49" s="11"/>
      <c r="U49" s="13">
        <f t="shared" si="2"/>
        <v>16305591823</v>
      </c>
      <c r="V49" s="11"/>
      <c r="W49" s="50">
        <f t="shared" si="3"/>
        <v>99.61502864710485</v>
      </c>
    </row>
    <row r="50" spans="1:30" ht="21.75" customHeight="1" x14ac:dyDescent="0.2">
      <c r="A50" s="30" t="s">
        <v>25</v>
      </c>
      <c r="B50" s="30"/>
      <c r="D50" s="13">
        <v>0</v>
      </c>
      <c r="E50" s="11"/>
      <c r="F50" s="13">
        <v>4961295438</v>
      </c>
      <c r="G50" s="11"/>
      <c r="H50" s="13">
        <v>0</v>
      </c>
      <c r="I50" s="11"/>
      <c r="J50" s="13">
        <f t="shared" si="0"/>
        <v>4961295438</v>
      </c>
      <c r="K50" s="11"/>
      <c r="L50" s="50">
        <f t="shared" si="1"/>
        <v>-5.4080898801987667</v>
      </c>
      <c r="M50" s="11"/>
      <c r="N50" s="13">
        <v>13389007500</v>
      </c>
      <c r="O50" s="11"/>
      <c r="P50" s="34">
        <v>24818604775</v>
      </c>
      <c r="Q50" s="34"/>
      <c r="R50" s="11"/>
      <c r="S50" s="13">
        <v>0</v>
      </c>
      <c r="T50" s="11"/>
      <c r="U50" s="13">
        <f t="shared" si="2"/>
        <v>38207612275</v>
      </c>
      <c r="V50" s="11"/>
      <c r="W50" s="50">
        <f t="shared" si="3"/>
        <v>233.42007040449388</v>
      </c>
    </row>
    <row r="51" spans="1:30" ht="21.75" customHeight="1" x14ac:dyDescent="0.2">
      <c r="A51" s="30" t="s">
        <v>31</v>
      </c>
      <c r="B51" s="30"/>
      <c r="D51" s="13">
        <v>0</v>
      </c>
      <c r="E51" s="11"/>
      <c r="F51" s="13">
        <v>-3168395208</v>
      </c>
      <c r="G51" s="11"/>
      <c r="H51" s="13">
        <v>0</v>
      </c>
      <c r="I51" s="11"/>
      <c r="J51" s="13">
        <f t="shared" si="0"/>
        <v>-3168395208</v>
      </c>
      <c r="K51" s="11"/>
      <c r="L51" s="50">
        <f t="shared" si="1"/>
        <v>3.4537282197736894</v>
      </c>
      <c r="M51" s="11"/>
      <c r="N51" s="13">
        <v>7244000000</v>
      </c>
      <c r="O51" s="11"/>
      <c r="P51" s="34">
        <v>-13927352039</v>
      </c>
      <c r="Q51" s="34"/>
      <c r="R51" s="11"/>
      <c r="S51" s="13">
        <v>0</v>
      </c>
      <c r="T51" s="11"/>
      <c r="U51" s="13">
        <f t="shared" si="2"/>
        <v>-6683352039</v>
      </c>
      <c r="V51" s="11"/>
      <c r="W51" s="50">
        <f t="shared" si="3"/>
        <v>-40.830306072336157</v>
      </c>
    </row>
    <row r="52" spans="1:30" ht="21.75" customHeight="1" x14ac:dyDescent="0.2">
      <c r="A52" s="30" t="s">
        <v>39</v>
      </c>
      <c r="B52" s="30"/>
      <c r="D52" s="13">
        <v>0</v>
      </c>
      <c r="E52" s="11"/>
      <c r="F52" s="13">
        <v>-1998309494</v>
      </c>
      <c r="G52" s="11"/>
      <c r="H52" s="13">
        <v>0</v>
      </c>
      <c r="I52" s="11"/>
      <c r="J52" s="13">
        <f t="shared" si="0"/>
        <v>-1998309494</v>
      </c>
      <c r="K52" s="11"/>
      <c r="L52" s="50">
        <f t="shared" si="1"/>
        <v>2.1782692619416064</v>
      </c>
      <c r="M52" s="11"/>
      <c r="N52" s="13">
        <v>3207878625</v>
      </c>
      <c r="O52" s="11"/>
      <c r="P52" s="34">
        <v>-12823196831</v>
      </c>
      <c r="Q52" s="34"/>
      <c r="R52" s="11"/>
      <c r="S52" s="13">
        <v>0</v>
      </c>
      <c r="T52" s="11"/>
      <c r="U52" s="13">
        <f t="shared" si="2"/>
        <v>-9615318206</v>
      </c>
      <c r="V52" s="11"/>
      <c r="W52" s="50">
        <f t="shared" si="3"/>
        <v>-58.742436885402881</v>
      </c>
    </row>
    <row r="53" spans="1:30" ht="21.75" customHeight="1" x14ac:dyDescent="0.2">
      <c r="A53" s="30" t="s">
        <v>32</v>
      </c>
      <c r="B53" s="30"/>
      <c r="D53" s="13">
        <v>13325540946</v>
      </c>
      <c r="E53" s="11"/>
      <c r="F53" s="13">
        <v>-20146178421</v>
      </c>
      <c r="G53" s="11"/>
      <c r="H53" s="13">
        <v>0</v>
      </c>
      <c r="I53" s="11"/>
      <c r="J53" s="13">
        <f t="shared" si="0"/>
        <v>-6820637475</v>
      </c>
      <c r="K53" s="11"/>
      <c r="L53" s="50">
        <f t="shared" si="1"/>
        <v>7.4348768312660143</v>
      </c>
      <c r="M53" s="11"/>
      <c r="N53" s="13">
        <v>13325540946</v>
      </c>
      <c r="O53" s="11"/>
      <c r="P53" s="34">
        <v>-11088201106</v>
      </c>
      <c r="Q53" s="34"/>
      <c r="R53" s="11"/>
      <c r="S53" s="13">
        <v>0</v>
      </c>
      <c r="T53" s="11"/>
      <c r="U53" s="13">
        <f t="shared" si="2"/>
        <v>2237339840</v>
      </c>
      <c r="V53" s="11"/>
      <c r="W53" s="50">
        <f t="shared" si="3"/>
        <v>13.668481014012254</v>
      </c>
    </row>
    <row r="54" spans="1:30" ht="21.75" customHeight="1" x14ac:dyDescent="0.2">
      <c r="A54" s="30" t="s">
        <v>33</v>
      </c>
      <c r="B54" s="30"/>
      <c r="D54" s="13">
        <v>0</v>
      </c>
      <c r="E54" s="11"/>
      <c r="F54" s="13">
        <v>3317978669</v>
      </c>
      <c r="G54" s="11"/>
      <c r="H54" s="13">
        <v>0</v>
      </c>
      <c r="I54" s="11"/>
      <c r="J54" s="13">
        <f t="shared" si="0"/>
        <v>3317978669</v>
      </c>
      <c r="K54" s="11"/>
      <c r="L54" s="50">
        <f t="shared" si="1"/>
        <v>-3.6167825695475693</v>
      </c>
      <c r="M54" s="11"/>
      <c r="N54" s="13">
        <v>9728261635</v>
      </c>
      <c r="O54" s="11"/>
      <c r="P54" s="34">
        <v>1601782806</v>
      </c>
      <c r="Q54" s="34"/>
      <c r="R54" s="11"/>
      <c r="S54" s="13">
        <v>0</v>
      </c>
      <c r="T54" s="11"/>
      <c r="U54" s="13">
        <f t="shared" si="2"/>
        <v>11330044441</v>
      </c>
      <c r="V54" s="11"/>
      <c r="W54" s="50">
        <f t="shared" si="3"/>
        <v>69.218137790691472</v>
      </c>
    </row>
    <row r="55" spans="1:30" ht="21.75" customHeight="1" x14ac:dyDescent="0.2">
      <c r="A55" s="30" t="s">
        <v>51</v>
      </c>
      <c r="B55" s="30"/>
      <c r="D55" s="13">
        <v>0</v>
      </c>
      <c r="E55" s="11"/>
      <c r="F55" s="13">
        <v>-624102734</v>
      </c>
      <c r="G55" s="11"/>
      <c r="H55" s="13">
        <v>0</v>
      </c>
      <c r="I55" s="11"/>
      <c r="J55" s="13">
        <f t="shared" si="0"/>
        <v>-624102734</v>
      </c>
      <c r="K55" s="11"/>
      <c r="L55" s="50">
        <f t="shared" si="1"/>
        <v>0.68030693235845607</v>
      </c>
      <c r="M55" s="11"/>
      <c r="N55" s="13">
        <v>0</v>
      </c>
      <c r="O55" s="11"/>
      <c r="P55" s="34">
        <v>-624102734</v>
      </c>
      <c r="Q55" s="34"/>
      <c r="R55" s="11"/>
      <c r="S55" s="13">
        <v>0</v>
      </c>
      <c r="T55" s="11"/>
      <c r="U55" s="13">
        <f t="shared" si="2"/>
        <v>-624102734</v>
      </c>
      <c r="V55" s="11"/>
      <c r="W55" s="50">
        <f t="shared" si="3"/>
        <v>-3.8128031414629171</v>
      </c>
    </row>
    <row r="56" spans="1:30" ht="21.75" customHeight="1" x14ac:dyDescent="0.2">
      <c r="A56" s="30" t="s">
        <v>29</v>
      </c>
      <c r="B56" s="30"/>
      <c r="D56" s="13">
        <v>0</v>
      </c>
      <c r="E56" s="11"/>
      <c r="F56" s="13">
        <v>155570917</v>
      </c>
      <c r="G56" s="11"/>
      <c r="H56" s="13">
        <v>0</v>
      </c>
      <c r="I56" s="11"/>
      <c r="J56" s="13">
        <f t="shared" si="0"/>
        <v>155570917</v>
      </c>
      <c r="K56" s="11"/>
      <c r="L56" s="50">
        <f t="shared" si="1"/>
        <v>-0.16958101213583529</v>
      </c>
      <c r="M56" s="11"/>
      <c r="N56" s="13">
        <v>0</v>
      </c>
      <c r="O56" s="11"/>
      <c r="P56" s="34">
        <v>1130628186</v>
      </c>
      <c r="Q56" s="34"/>
      <c r="R56" s="11"/>
      <c r="S56" s="13">
        <v>0</v>
      </c>
      <c r="T56" s="11"/>
      <c r="U56" s="13">
        <f t="shared" si="2"/>
        <v>1130628186</v>
      </c>
      <c r="V56" s="11"/>
      <c r="W56" s="50">
        <f t="shared" si="3"/>
        <v>6.9072966108931029</v>
      </c>
    </row>
    <row r="57" spans="1:30" ht="21.75" customHeight="1" x14ac:dyDescent="0.2">
      <c r="A57" s="30" t="s">
        <v>43</v>
      </c>
      <c r="B57" s="30"/>
      <c r="D57" s="13">
        <v>0</v>
      </c>
      <c r="E57" s="11"/>
      <c r="F57" s="13">
        <v>-5321451840</v>
      </c>
      <c r="G57" s="11"/>
      <c r="H57" s="13">
        <v>0</v>
      </c>
      <c r="I57" s="11"/>
      <c r="J57" s="13">
        <f t="shared" si="0"/>
        <v>-5321451840</v>
      </c>
      <c r="K57" s="11"/>
      <c r="L57" s="50">
        <f t="shared" si="1"/>
        <v>5.8006805286061471</v>
      </c>
      <c r="M57" s="11"/>
      <c r="N57" s="13">
        <v>0</v>
      </c>
      <c r="O57" s="11"/>
      <c r="P57" s="34">
        <f>-3618587251-16</f>
        <v>-3618587267</v>
      </c>
      <c r="Q57" s="34"/>
      <c r="R57" s="11"/>
      <c r="S57" s="13">
        <v>0</v>
      </c>
      <c r="T57" s="11"/>
      <c r="U57" s="13">
        <f t="shared" si="2"/>
        <v>-3618587267</v>
      </c>
      <c r="V57" s="11"/>
      <c r="W57" s="50">
        <f t="shared" si="3"/>
        <v>-22.106874634001063</v>
      </c>
    </row>
    <row r="58" spans="1:30" ht="21.75" customHeight="1" x14ac:dyDescent="0.2">
      <c r="A58" s="45" t="s">
        <v>162</v>
      </c>
      <c r="B58" s="45"/>
      <c r="D58" s="13">
        <v>0</v>
      </c>
      <c r="E58" s="11"/>
      <c r="F58" s="13">
        <v>4502060</v>
      </c>
      <c r="G58" s="11"/>
      <c r="H58" s="13">
        <v>0</v>
      </c>
      <c r="I58" s="11"/>
      <c r="J58" s="13">
        <f t="shared" si="0"/>
        <v>4502060</v>
      </c>
      <c r="K58" s="11"/>
      <c r="L58" s="50">
        <f>J58/-91738405757*100</f>
        <v>-4.9074975337212844E-3</v>
      </c>
      <c r="M58" s="11"/>
      <c r="N58" s="13">
        <v>0</v>
      </c>
      <c r="O58" s="11"/>
      <c r="P58" s="34">
        <v>4502060</v>
      </c>
      <c r="Q58" s="34"/>
      <c r="R58" s="11"/>
      <c r="S58" s="13">
        <v>0</v>
      </c>
      <c r="T58" s="11"/>
      <c r="U58" s="13">
        <f t="shared" si="2"/>
        <v>4502060</v>
      </c>
      <c r="V58" s="11"/>
      <c r="W58" s="50">
        <f>U58/16368606268*100</f>
        <v>2.7504235402139005E-2</v>
      </c>
    </row>
    <row r="59" spans="1:30" ht="21.75" customHeight="1" x14ac:dyDescent="0.2">
      <c r="A59" s="30" t="s">
        <v>52</v>
      </c>
      <c r="B59" s="30"/>
      <c r="D59" s="13">
        <v>0</v>
      </c>
      <c r="E59" s="11"/>
      <c r="F59" s="13">
        <v>262497593</v>
      </c>
      <c r="G59" s="11"/>
      <c r="H59" s="13">
        <v>0</v>
      </c>
      <c r="I59" s="11"/>
      <c r="J59" s="13">
        <f t="shared" si="0"/>
        <v>262497593</v>
      </c>
      <c r="K59" s="11"/>
      <c r="L59" s="50">
        <f t="shared" si="1"/>
        <v>-0.28613707730578303</v>
      </c>
      <c r="M59" s="11"/>
      <c r="N59" s="13">
        <v>0</v>
      </c>
      <c r="O59" s="11"/>
      <c r="P59" s="34">
        <v>262497593</v>
      </c>
      <c r="Q59" s="34"/>
      <c r="R59" s="11"/>
      <c r="S59" s="13">
        <v>0</v>
      </c>
      <c r="T59" s="11"/>
      <c r="U59" s="13">
        <f t="shared" si="2"/>
        <v>262497593</v>
      </c>
      <c r="V59" s="11"/>
      <c r="W59" s="50">
        <f t="shared" si="3"/>
        <v>1.6036648979282542</v>
      </c>
    </row>
    <row r="60" spans="1:30" ht="21.75" customHeight="1" x14ac:dyDescent="0.2">
      <c r="A60" s="30" t="s">
        <v>44</v>
      </c>
      <c r="B60" s="30"/>
      <c r="D60" s="13">
        <v>0</v>
      </c>
      <c r="E60" s="11"/>
      <c r="F60" s="13">
        <v>-238572000</v>
      </c>
      <c r="G60" s="11"/>
      <c r="H60" s="13">
        <v>0</v>
      </c>
      <c r="I60" s="11"/>
      <c r="J60" s="13">
        <f t="shared" si="0"/>
        <v>-238572000</v>
      </c>
      <c r="K60" s="11"/>
      <c r="L60" s="50">
        <f t="shared" si="1"/>
        <v>0.26005684100499649</v>
      </c>
      <c r="M60" s="11"/>
      <c r="N60" s="13">
        <v>0</v>
      </c>
      <c r="O60" s="11"/>
      <c r="P60" s="34">
        <v>-287407980</v>
      </c>
      <c r="Q60" s="34"/>
      <c r="R60" s="11"/>
      <c r="S60" s="13">
        <v>0</v>
      </c>
      <c r="T60" s="11"/>
      <c r="U60" s="13">
        <f t="shared" si="2"/>
        <v>-287407980</v>
      </c>
      <c r="V60" s="11"/>
      <c r="W60" s="50">
        <f t="shared" si="3"/>
        <v>-1.7558488199564775</v>
      </c>
    </row>
    <row r="61" spans="1:30" ht="21.75" customHeight="1" x14ac:dyDescent="0.2">
      <c r="A61" s="32" t="s">
        <v>112</v>
      </c>
      <c r="B61" s="32"/>
      <c r="D61" s="15">
        <v>0</v>
      </c>
      <c r="E61" s="11"/>
      <c r="F61" s="15">
        <v>14951923454</v>
      </c>
      <c r="G61" s="11"/>
      <c r="H61" s="15">
        <v>0</v>
      </c>
      <c r="I61" s="11"/>
      <c r="J61" s="13">
        <f t="shared" si="0"/>
        <v>14951923454</v>
      </c>
      <c r="K61" s="11"/>
      <c r="L61" s="50">
        <f t="shared" si="1"/>
        <v>-16.298433933553625</v>
      </c>
      <c r="M61" s="11"/>
      <c r="N61" s="15">
        <v>0</v>
      </c>
      <c r="O61" s="11"/>
      <c r="P61" s="34">
        <v>18762443921</v>
      </c>
      <c r="Q61" s="42"/>
      <c r="R61" s="11"/>
      <c r="S61" s="15">
        <v>0</v>
      </c>
      <c r="T61" s="11"/>
      <c r="U61" s="13">
        <f t="shared" si="2"/>
        <v>18762443921</v>
      </c>
      <c r="V61" s="11"/>
      <c r="W61" s="50">
        <f t="shared" si="3"/>
        <v>114.62456615918401</v>
      </c>
    </row>
    <row r="62" spans="1:30" ht="21.75" customHeight="1" x14ac:dyDescent="0.2">
      <c r="A62" s="41" t="s">
        <v>53</v>
      </c>
      <c r="B62" s="41"/>
      <c r="D62" s="16">
        <f>SUM(D9:D61)</f>
        <v>13325540946</v>
      </c>
      <c r="E62" s="11"/>
      <c r="F62" s="16">
        <f>SUM(F9:F61)</f>
        <v>-94863406233</v>
      </c>
      <c r="G62" s="11"/>
      <c r="H62" s="16">
        <f>SUM(H9:H61)</f>
        <v>-10216470495</v>
      </c>
      <c r="I62" s="11"/>
      <c r="J62" s="16">
        <f>SUM(J9:J61)</f>
        <v>-91754335782</v>
      </c>
      <c r="K62" s="11"/>
      <c r="L62" s="17">
        <f>SUM(L9:L61)</f>
        <v>100.01736461939637</v>
      </c>
      <c r="M62" s="11"/>
      <c r="N62" s="16">
        <f>SUM(N9:N61)</f>
        <v>235999536387</v>
      </c>
      <c r="O62" s="11"/>
      <c r="P62" s="11"/>
      <c r="Q62" s="16">
        <f>SUM(P9:Q61)</f>
        <v>-146170493592</v>
      </c>
      <c r="R62" s="11"/>
      <c r="S62" s="16">
        <f>SUM(S9:S61)</f>
        <v>-74082538914</v>
      </c>
      <c r="T62" s="11"/>
      <c r="U62" s="16">
        <f>SUM(U9:U61)</f>
        <v>15746503881</v>
      </c>
      <c r="V62" s="11"/>
      <c r="W62" s="17">
        <f>SUM(W9:W61)</f>
        <v>96.199417489709077</v>
      </c>
      <c r="X62" s="11"/>
      <c r="Y62" s="11"/>
      <c r="Z62" s="11"/>
      <c r="AA62" s="11"/>
      <c r="AB62" s="11"/>
      <c r="AC62" s="11"/>
      <c r="AD62" s="11"/>
    </row>
    <row r="63" spans="1:30" x14ac:dyDescent="0.2"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30" x14ac:dyDescent="0.2">
      <c r="D64" s="21"/>
      <c r="E64" s="11"/>
      <c r="F64" s="21"/>
      <c r="G64" s="11"/>
      <c r="H64" s="21"/>
      <c r="I64" s="11"/>
      <c r="J64" s="11"/>
      <c r="K64" s="11"/>
      <c r="L64" s="11"/>
      <c r="M64" s="11"/>
      <c r="N64" s="21"/>
      <c r="O64" s="11"/>
      <c r="P64" s="11"/>
      <c r="Q64" s="21"/>
      <c r="R64" s="11"/>
      <c r="S64" s="2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4:30" x14ac:dyDescent="0.2"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21"/>
      <c r="O65" s="21"/>
      <c r="P65" s="21"/>
      <c r="Q65" s="21"/>
      <c r="R65" s="21"/>
      <c r="S65" s="2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4:30" x14ac:dyDescent="0.2">
      <c r="D66" s="21"/>
      <c r="E66" s="21"/>
      <c r="F66" s="21"/>
      <c r="G66" s="21"/>
      <c r="H66" s="21"/>
      <c r="I66" s="2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4:30" x14ac:dyDescent="0.2">
      <c r="D67" s="11"/>
      <c r="E67" s="11"/>
      <c r="F67" s="2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</sheetData>
  <mergeCells count="117">
    <mergeCell ref="A60:B60"/>
    <mergeCell ref="P60:Q60"/>
    <mergeCell ref="A61:B61"/>
    <mergeCell ref="P61:Q61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9:B59"/>
    <mergeCell ref="P59:Q59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H18" sqref="H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4.45" customHeight="1" x14ac:dyDescent="0.2"/>
    <row r="5" spans="1:10" ht="14.45" customHeight="1" x14ac:dyDescent="0.2">
      <c r="A5" s="1" t="s">
        <v>113</v>
      </c>
      <c r="B5" s="27" t="s">
        <v>114</v>
      </c>
      <c r="C5" s="27"/>
      <c r="D5" s="27"/>
      <c r="E5" s="27"/>
      <c r="F5" s="27"/>
      <c r="G5" s="27"/>
      <c r="H5" s="27"/>
      <c r="I5" s="27"/>
      <c r="J5" s="27"/>
    </row>
    <row r="6" spans="1:10" ht="14.45" customHeight="1" x14ac:dyDescent="0.2">
      <c r="D6" s="28" t="s">
        <v>88</v>
      </c>
      <c r="E6" s="28"/>
      <c r="F6" s="28"/>
      <c r="H6" s="28" t="s">
        <v>89</v>
      </c>
      <c r="I6" s="28"/>
      <c r="J6" s="28"/>
    </row>
    <row r="7" spans="1:10" ht="36.4" customHeight="1" x14ac:dyDescent="0.2">
      <c r="A7" s="28" t="s">
        <v>115</v>
      </c>
      <c r="B7" s="28"/>
      <c r="D7" s="9" t="s">
        <v>116</v>
      </c>
      <c r="E7" s="3"/>
      <c r="F7" s="9" t="s">
        <v>117</v>
      </c>
      <c r="H7" s="9" t="s">
        <v>116</v>
      </c>
      <c r="I7" s="3"/>
      <c r="J7" s="9" t="s">
        <v>117</v>
      </c>
    </row>
    <row r="8" spans="1:10" ht="21.75" customHeight="1" x14ac:dyDescent="0.2">
      <c r="A8" s="31" t="s">
        <v>61</v>
      </c>
      <c r="B8" s="31"/>
      <c r="D8" s="10">
        <v>938589</v>
      </c>
      <c r="E8" s="11"/>
      <c r="F8" s="12">
        <f>D8/$D$13*100</f>
        <v>50.683117723261319</v>
      </c>
      <c r="G8" s="11"/>
      <c r="H8" s="10">
        <v>40690879</v>
      </c>
      <c r="I8" s="11"/>
      <c r="J8" s="12">
        <f>H8/$H$13*100</f>
        <v>69.897548794529513</v>
      </c>
    </row>
    <row r="9" spans="1:10" ht="21.75" customHeight="1" x14ac:dyDescent="0.2">
      <c r="A9" s="30" t="s">
        <v>62</v>
      </c>
      <c r="B9" s="30"/>
      <c r="D9" s="13">
        <v>26868</v>
      </c>
      <c r="E9" s="11"/>
      <c r="F9" s="14">
        <f t="shared" ref="F9:F12" si="0">D9/$D$13*100</f>
        <v>1.4508522974258009</v>
      </c>
      <c r="G9" s="11"/>
      <c r="H9" s="13">
        <v>2435215</v>
      </c>
      <c r="I9" s="11"/>
      <c r="J9" s="14">
        <f t="shared" ref="J9:J12" si="1">H9/$H$13*100</f>
        <v>4.1831379284696757</v>
      </c>
    </row>
    <row r="10" spans="1:10" ht="21.75" customHeight="1" x14ac:dyDescent="0.2">
      <c r="A10" s="30" t="s">
        <v>63</v>
      </c>
      <c r="B10" s="30"/>
      <c r="D10" s="13">
        <v>2043841</v>
      </c>
      <c r="E10" s="11"/>
      <c r="F10" s="14">
        <f t="shared" si="0"/>
        <v>110.36591523087115</v>
      </c>
      <c r="G10" s="11"/>
      <c r="H10" s="13">
        <v>10646455</v>
      </c>
      <c r="I10" s="11"/>
      <c r="J10" s="14">
        <f t="shared" si="1"/>
        <v>18.288155137942898</v>
      </c>
    </row>
    <row r="11" spans="1:10" ht="21.75" customHeight="1" x14ac:dyDescent="0.2">
      <c r="A11" s="30" t="s">
        <v>64</v>
      </c>
      <c r="B11" s="30"/>
      <c r="D11" s="13">
        <v>15154</v>
      </c>
      <c r="E11" s="11"/>
      <c r="F11" s="14">
        <f t="shared" si="0"/>
        <v>0.81830488741962881</v>
      </c>
      <c r="G11" s="11"/>
      <c r="H11" s="13">
        <v>160715</v>
      </c>
      <c r="I11" s="11"/>
      <c r="J11" s="14">
        <f t="shared" si="1"/>
        <v>0.27607131697776333</v>
      </c>
    </row>
    <row r="12" spans="1:10" ht="21.75" customHeight="1" x14ac:dyDescent="0.2">
      <c r="A12" s="32" t="s">
        <v>65</v>
      </c>
      <c r="B12" s="32"/>
      <c r="D12" s="15">
        <v>-1172575</v>
      </c>
      <c r="E12" s="11"/>
      <c r="F12" s="14">
        <f t="shared" si="0"/>
        <v>-63.318190138977911</v>
      </c>
      <c r="G12" s="11"/>
      <c r="H12" s="15">
        <v>4281766</v>
      </c>
      <c r="I12" s="11"/>
      <c r="J12" s="14">
        <f t="shared" si="1"/>
        <v>7.35508682208014</v>
      </c>
    </row>
    <row r="13" spans="1:10" ht="21.75" customHeight="1" x14ac:dyDescent="0.2">
      <c r="A13" s="41" t="s">
        <v>53</v>
      </c>
      <c r="B13" s="41"/>
      <c r="D13" s="16">
        <v>1851877</v>
      </c>
      <c r="E13" s="11"/>
      <c r="F13" s="16">
        <f>SUM(F8:F12)</f>
        <v>100</v>
      </c>
      <c r="G13" s="11"/>
      <c r="H13" s="16">
        <v>58215030</v>
      </c>
      <c r="I13" s="11"/>
      <c r="J13" s="16">
        <f>SUM(J8:J12)</f>
        <v>99.999999999999986</v>
      </c>
    </row>
    <row r="14" spans="1:10" x14ac:dyDescent="0.2">
      <c r="D14" s="11"/>
      <c r="E14" s="11"/>
      <c r="F14" s="11"/>
      <c r="G14" s="11"/>
      <c r="H14" s="11"/>
      <c r="I14" s="11"/>
      <c r="J14" s="11"/>
    </row>
    <row r="15" spans="1:10" x14ac:dyDescent="0.2">
      <c r="D15" s="11"/>
      <c r="E15" s="11"/>
      <c r="F15" s="11"/>
      <c r="G15" s="11"/>
      <c r="H15" s="11"/>
      <c r="I15" s="11"/>
      <c r="J15" s="11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5"/>
  <sheetViews>
    <sheetView rightToLeft="1" workbookViewId="0">
      <selection activeCell="P19" sqref="P19:Q1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26" t="s">
        <v>0</v>
      </c>
      <c r="B1" s="26"/>
      <c r="C1" s="26"/>
      <c r="D1" s="26"/>
      <c r="E1" s="26"/>
      <c r="F1" s="26"/>
    </row>
    <row r="2" spans="1:8" ht="21.75" customHeight="1" x14ac:dyDescent="0.2">
      <c r="A2" s="26" t="s">
        <v>69</v>
      </c>
      <c r="B2" s="26"/>
      <c r="C2" s="26"/>
      <c r="D2" s="26"/>
      <c r="E2" s="26"/>
      <c r="F2" s="26"/>
    </row>
    <row r="3" spans="1:8" ht="21.75" customHeight="1" x14ac:dyDescent="0.2">
      <c r="A3" s="26" t="s">
        <v>2</v>
      </c>
      <c r="B3" s="26"/>
      <c r="C3" s="26"/>
      <c r="D3" s="26"/>
      <c r="E3" s="26"/>
      <c r="F3" s="26"/>
    </row>
    <row r="4" spans="1:8" ht="14.45" customHeight="1" x14ac:dyDescent="0.2"/>
    <row r="5" spans="1:8" ht="29.1" customHeight="1" x14ac:dyDescent="0.2">
      <c r="A5" s="1" t="s">
        <v>118</v>
      </c>
      <c r="B5" s="27" t="s">
        <v>84</v>
      </c>
      <c r="C5" s="27"/>
      <c r="D5" s="27"/>
      <c r="E5" s="27"/>
      <c r="F5" s="27"/>
    </row>
    <row r="6" spans="1:8" ht="14.45" customHeight="1" x14ac:dyDescent="0.2">
      <c r="D6" s="2" t="s">
        <v>88</v>
      </c>
      <c r="F6" s="2" t="s">
        <v>9</v>
      </c>
    </row>
    <row r="7" spans="1:8" ht="14.45" customHeight="1" x14ac:dyDescent="0.2">
      <c r="A7" s="28" t="s">
        <v>84</v>
      </c>
      <c r="B7" s="28"/>
      <c r="D7" s="4" t="s">
        <v>58</v>
      </c>
      <c r="F7" s="4" t="s">
        <v>58</v>
      </c>
    </row>
    <row r="8" spans="1:8" ht="21.75" customHeight="1" x14ac:dyDescent="0.2">
      <c r="A8" s="31" t="s">
        <v>84</v>
      </c>
      <c r="B8" s="31"/>
      <c r="D8" s="10">
        <v>95</v>
      </c>
      <c r="E8" s="11"/>
      <c r="F8" s="10">
        <v>487360560</v>
      </c>
      <c r="G8" s="11"/>
      <c r="H8" s="11"/>
    </row>
    <row r="9" spans="1:8" ht="21.75" customHeight="1" x14ac:dyDescent="0.2">
      <c r="A9" s="30" t="s">
        <v>119</v>
      </c>
      <c r="B9" s="30"/>
      <c r="D9" s="13">
        <v>0</v>
      </c>
      <c r="E9" s="11"/>
      <c r="F9" s="13">
        <v>17449</v>
      </c>
      <c r="G9" s="11"/>
      <c r="H9" s="11"/>
    </row>
    <row r="10" spans="1:8" ht="21.75" customHeight="1" x14ac:dyDescent="0.2">
      <c r="A10" s="32" t="s">
        <v>120</v>
      </c>
      <c r="B10" s="32"/>
      <c r="D10" s="15">
        <v>14068059</v>
      </c>
      <c r="E10" s="11"/>
      <c r="F10" s="15">
        <v>76542781</v>
      </c>
      <c r="G10" s="11"/>
      <c r="H10" s="11"/>
    </row>
    <row r="11" spans="1:8" ht="21.75" customHeight="1" x14ac:dyDescent="0.2">
      <c r="A11" s="41" t="s">
        <v>53</v>
      </c>
      <c r="B11" s="41"/>
      <c r="D11" s="16">
        <v>14068154</v>
      </c>
      <c r="E11" s="11"/>
      <c r="F11" s="16">
        <v>563920790</v>
      </c>
      <c r="G11" s="11"/>
      <c r="H11" s="11"/>
    </row>
    <row r="12" spans="1:8" x14ac:dyDescent="0.2">
      <c r="D12" s="11"/>
      <c r="E12" s="11"/>
      <c r="F12" s="11"/>
      <c r="G12" s="11"/>
      <c r="H12" s="11"/>
    </row>
    <row r="13" spans="1:8" x14ac:dyDescent="0.2">
      <c r="D13" s="11"/>
      <c r="E13" s="11"/>
      <c r="F13" s="11"/>
      <c r="G13" s="11"/>
      <c r="H13" s="11"/>
    </row>
    <row r="14" spans="1:8" x14ac:dyDescent="0.2">
      <c r="D14" s="11"/>
      <c r="E14" s="11"/>
      <c r="F14" s="11"/>
      <c r="G14" s="11"/>
      <c r="H14" s="11"/>
    </row>
    <row r="15" spans="1:8" x14ac:dyDescent="0.2">
      <c r="D15" s="11"/>
      <c r="E15" s="11"/>
      <c r="F15" s="11"/>
      <c r="G15" s="11"/>
      <c r="H15" s="1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7"/>
  <sheetViews>
    <sheetView rightToLeft="1" workbookViewId="0">
      <selection activeCell="S33" sqref="S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2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2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2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14.45" customHeight="1" x14ac:dyDescent="0.2"/>
    <row r="5" spans="1:22" ht="23.25" customHeight="1" x14ac:dyDescent="0.2">
      <c r="A5" s="27" t="s">
        <v>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22" ht="14.45" customHeight="1" x14ac:dyDescent="0.2">
      <c r="A6" s="28" t="s">
        <v>54</v>
      </c>
      <c r="C6" s="28" t="s">
        <v>121</v>
      </c>
      <c r="D6" s="28"/>
      <c r="E6" s="28"/>
      <c r="F6" s="28"/>
      <c r="G6" s="28"/>
      <c r="I6" s="28" t="s">
        <v>88</v>
      </c>
      <c r="J6" s="28"/>
      <c r="K6" s="28"/>
      <c r="L6" s="28"/>
      <c r="M6" s="28"/>
      <c r="O6" s="28" t="s">
        <v>89</v>
      </c>
      <c r="P6" s="28"/>
      <c r="Q6" s="28"/>
      <c r="R6" s="28"/>
      <c r="S6" s="28"/>
    </row>
    <row r="7" spans="1:22" ht="29.1" customHeight="1" x14ac:dyDescent="0.2">
      <c r="A7" s="28"/>
      <c r="C7" s="9" t="s">
        <v>122</v>
      </c>
      <c r="D7" s="3"/>
      <c r="E7" s="9" t="s">
        <v>123</v>
      </c>
      <c r="F7" s="3"/>
      <c r="G7" s="9" t="s">
        <v>124</v>
      </c>
      <c r="I7" s="9" t="s">
        <v>125</v>
      </c>
      <c r="J7" s="3"/>
      <c r="K7" s="9" t="s">
        <v>126</v>
      </c>
      <c r="L7" s="3"/>
      <c r="M7" s="9" t="s">
        <v>127</v>
      </c>
      <c r="O7" s="9" t="s">
        <v>125</v>
      </c>
      <c r="P7" s="3"/>
      <c r="Q7" s="9" t="s">
        <v>126</v>
      </c>
      <c r="R7" s="3"/>
      <c r="S7" s="9" t="s">
        <v>127</v>
      </c>
    </row>
    <row r="8" spans="1:22" ht="21.75" customHeight="1" x14ac:dyDescent="0.2">
      <c r="A8" s="5" t="s">
        <v>48</v>
      </c>
      <c r="C8" s="24" t="s">
        <v>128</v>
      </c>
      <c r="D8" s="11"/>
      <c r="E8" s="10">
        <v>3545504</v>
      </c>
      <c r="F8" s="11"/>
      <c r="G8" s="10">
        <v>1540</v>
      </c>
      <c r="H8" s="11"/>
      <c r="I8" s="10">
        <v>0</v>
      </c>
      <c r="J8" s="11"/>
      <c r="K8" s="10">
        <v>0</v>
      </c>
      <c r="L8" s="11"/>
      <c r="M8" s="10">
        <v>0</v>
      </c>
      <c r="N8" s="11"/>
      <c r="O8" s="10">
        <v>5460076160</v>
      </c>
      <c r="P8" s="11"/>
      <c r="Q8" s="10">
        <v>0</v>
      </c>
      <c r="R8" s="11"/>
      <c r="S8" s="10">
        <v>5460076160</v>
      </c>
      <c r="T8" s="11"/>
      <c r="U8" s="11"/>
      <c r="V8" s="11"/>
    </row>
    <row r="9" spans="1:22" ht="21.75" customHeight="1" x14ac:dyDescent="0.2">
      <c r="A9" s="6" t="s">
        <v>28</v>
      </c>
      <c r="C9" s="25" t="s">
        <v>129</v>
      </c>
      <c r="D9" s="11"/>
      <c r="E9" s="13">
        <v>15131137</v>
      </c>
      <c r="F9" s="11"/>
      <c r="G9" s="13">
        <v>630</v>
      </c>
      <c r="H9" s="11"/>
      <c r="I9" s="13">
        <v>0</v>
      </c>
      <c r="J9" s="11"/>
      <c r="K9" s="13">
        <v>0</v>
      </c>
      <c r="L9" s="11"/>
      <c r="M9" s="13">
        <v>0</v>
      </c>
      <c r="N9" s="11"/>
      <c r="O9" s="13">
        <v>9532616310</v>
      </c>
      <c r="P9" s="11"/>
      <c r="Q9" s="13">
        <v>0</v>
      </c>
      <c r="R9" s="11"/>
      <c r="S9" s="13">
        <v>9532616310</v>
      </c>
      <c r="T9" s="11"/>
      <c r="U9" s="11"/>
      <c r="V9" s="11"/>
    </row>
    <row r="10" spans="1:22" ht="21.75" customHeight="1" x14ac:dyDescent="0.2">
      <c r="A10" s="6" t="s">
        <v>19</v>
      </c>
      <c r="C10" s="25" t="s">
        <v>130</v>
      </c>
      <c r="D10" s="11"/>
      <c r="E10" s="13">
        <v>36502254</v>
      </c>
      <c r="F10" s="11"/>
      <c r="G10" s="13">
        <v>82</v>
      </c>
      <c r="H10" s="11"/>
      <c r="I10" s="13">
        <v>0</v>
      </c>
      <c r="J10" s="11"/>
      <c r="K10" s="13">
        <v>0</v>
      </c>
      <c r="L10" s="11"/>
      <c r="M10" s="13">
        <v>0</v>
      </c>
      <c r="N10" s="11"/>
      <c r="O10" s="13">
        <v>2993184828</v>
      </c>
      <c r="P10" s="11"/>
      <c r="Q10" s="13">
        <v>0</v>
      </c>
      <c r="R10" s="11"/>
      <c r="S10" s="13">
        <v>2993184828</v>
      </c>
      <c r="T10" s="11"/>
      <c r="U10" s="11"/>
      <c r="V10" s="11"/>
    </row>
    <row r="11" spans="1:22" ht="21.75" customHeight="1" x14ac:dyDescent="0.2">
      <c r="A11" s="6" t="s">
        <v>36</v>
      </c>
      <c r="C11" s="25" t="s">
        <v>131</v>
      </c>
      <c r="D11" s="11"/>
      <c r="E11" s="13">
        <v>5570365</v>
      </c>
      <c r="F11" s="11"/>
      <c r="G11" s="13">
        <v>2920</v>
      </c>
      <c r="H11" s="11"/>
      <c r="I11" s="13">
        <v>0</v>
      </c>
      <c r="J11" s="11"/>
      <c r="K11" s="13">
        <v>0</v>
      </c>
      <c r="L11" s="11"/>
      <c r="M11" s="13">
        <v>0</v>
      </c>
      <c r="N11" s="11"/>
      <c r="O11" s="13">
        <v>16265465800</v>
      </c>
      <c r="P11" s="11"/>
      <c r="Q11" s="13">
        <v>0</v>
      </c>
      <c r="R11" s="11"/>
      <c r="S11" s="13">
        <v>16265465800</v>
      </c>
      <c r="T11" s="11"/>
      <c r="U11" s="11"/>
      <c r="V11" s="11"/>
    </row>
    <row r="12" spans="1:22" ht="21.75" customHeight="1" x14ac:dyDescent="0.2">
      <c r="A12" s="6" t="s">
        <v>35</v>
      </c>
      <c r="C12" s="25" t="s">
        <v>132</v>
      </c>
      <c r="D12" s="11"/>
      <c r="E12" s="13">
        <v>2000000</v>
      </c>
      <c r="F12" s="11"/>
      <c r="G12" s="13">
        <v>6500</v>
      </c>
      <c r="H12" s="11"/>
      <c r="I12" s="13">
        <v>0</v>
      </c>
      <c r="J12" s="11"/>
      <c r="K12" s="13">
        <v>0</v>
      </c>
      <c r="L12" s="11"/>
      <c r="M12" s="13">
        <v>0</v>
      </c>
      <c r="N12" s="11"/>
      <c r="O12" s="13">
        <v>13000000000</v>
      </c>
      <c r="P12" s="11"/>
      <c r="Q12" s="13">
        <v>201618341</v>
      </c>
      <c r="R12" s="11"/>
      <c r="S12" s="13">
        <v>12798381659</v>
      </c>
      <c r="T12" s="11"/>
      <c r="U12" s="11"/>
      <c r="V12" s="11"/>
    </row>
    <row r="13" spans="1:22" ht="21.75" customHeight="1" x14ac:dyDescent="0.2">
      <c r="A13" s="6" t="s">
        <v>47</v>
      </c>
      <c r="C13" s="25" t="s">
        <v>133</v>
      </c>
      <c r="D13" s="11"/>
      <c r="E13" s="13">
        <v>18404889</v>
      </c>
      <c r="F13" s="11"/>
      <c r="G13" s="13">
        <v>370</v>
      </c>
      <c r="H13" s="11"/>
      <c r="I13" s="13">
        <v>0</v>
      </c>
      <c r="J13" s="11"/>
      <c r="K13" s="13">
        <v>0</v>
      </c>
      <c r="L13" s="11"/>
      <c r="M13" s="13">
        <v>0</v>
      </c>
      <c r="N13" s="11"/>
      <c r="O13" s="13">
        <v>6809808930</v>
      </c>
      <c r="P13" s="11"/>
      <c r="Q13" s="13">
        <v>0</v>
      </c>
      <c r="R13" s="11"/>
      <c r="S13" s="13">
        <v>6809808930</v>
      </c>
      <c r="T13" s="11"/>
      <c r="U13" s="11"/>
      <c r="V13" s="11"/>
    </row>
    <row r="14" spans="1:22" ht="21.75" customHeight="1" x14ac:dyDescent="0.2">
      <c r="A14" s="6" t="s">
        <v>45</v>
      </c>
      <c r="C14" s="25" t="s">
        <v>131</v>
      </c>
      <c r="D14" s="11"/>
      <c r="E14" s="13">
        <v>19848641</v>
      </c>
      <c r="F14" s="11"/>
      <c r="G14" s="13">
        <v>70</v>
      </c>
      <c r="H14" s="11"/>
      <c r="I14" s="13">
        <v>0</v>
      </c>
      <c r="J14" s="11"/>
      <c r="K14" s="13">
        <v>0</v>
      </c>
      <c r="L14" s="11"/>
      <c r="M14" s="13">
        <v>0</v>
      </c>
      <c r="N14" s="11"/>
      <c r="O14" s="13">
        <v>1389404870</v>
      </c>
      <c r="P14" s="11"/>
      <c r="Q14" s="13">
        <v>18775741</v>
      </c>
      <c r="R14" s="11"/>
      <c r="S14" s="13">
        <v>1370629129</v>
      </c>
      <c r="T14" s="11"/>
      <c r="U14" s="11"/>
      <c r="V14" s="11"/>
    </row>
    <row r="15" spans="1:22" ht="21.75" customHeight="1" x14ac:dyDescent="0.2">
      <c r="A15" s="6" t="s">
        <v>30</v>
      </c>
      <c r="C15" s="25" t="s">
        <v>134</v>
      </c>
      <c r="D15" s="11"/>
      <c r="E15" s="13">
        <v>1405861</v>
      </c>
      <c r="F15" s="11"/>
      <c r="G15" s="13">
        <v>3500</v>
      </c>
      <c r="H15" s="11"/>
      <c r="I15" s="13">
        <v>0</v>
      </c>
      <c r="J15" s="11"/>
      <c r="K15" s="13">
        <v>0</v>
      </c>
      <c r="L15" s="11"/>
      <c r="M15" s="13">
        <v>0</v>
      </c>
      <c r="N15" s="11"/>
      <c r="O15" s="13">
        <v>4920513500</v>
      </c>
      <c r="P15" s="11"/>
      <c r="Q15" s="13">
        <v>147124988</v>
      </c>
      <c r="R15" s="11"/>
      <c r="S15" s="13">
        <v>4773388512</v>
      </c>
      <c r="T15" s="11"/>
      <c r="U15" s="11"/>
      <c r="V15" s="11"/>
    </row>
    <row r="16" spans="1:22" ht="21.75" customHeight="1" x14ac:dyDescent="0.2">
      <c r="A16" s="6" t="s">
        <v>38</v>
      </c>
      <c r="C16" s="25" t="s">
        <v>135</v>
      </c>
      <c r="D16" s="11"/>
      <c r="E16" s="13">
        <v>2224603</v>
      </c>
      <c r="F16" s="11"/>
      <c r="G16" s="13">
        <v>3935</v>
      </c>
      <c r="H16" s="11"/>
      <c r="I16" s="13">
        <v>0</v>
      </c>
      <c r="J16" s="11"/>
      <c r="K16" s="13">
        <v>0</v>
      </c>
      <c r="L16" s="11"/>
      <c r="M16" s="13">
        <v>0</v>
      </c>
      <c r="N16" s="11"/>
      <c r="O16" s="13">
        <v>8753812805</v>
      </c>
      <c r="P16" s="11"/>
      <c r="Q16" s="13">
        <v>0</v>
      </c>
      <c r="R16" s="11"/>
      <c r="S16" s="13">
        <v>8753812805</v>
      </c>
      <c r="T16" s="11"/>
      <c r="U16" s="11"/>
      <c r="V16" s="11"/>
    </row>
    <row r="17" spans="1:22" ht="21.75" customHeight="1" x14ac:dyDescent="0.2">
      <c r="A17" s="6" t="s">
        <v>24</v>
      </c>
      <c r="C17" s="25" t="s">
        <v>136</v>
      </c>
      <c r="D17" s="11"/>
      <c r="E17" s="13">
        <v>21204181</v>
      </c>
      <c r="F17" s="11"/>
      <c r="G17" s="13">
        <v>610</v>
      </c>
      <c r="H17" s="11"/>
      <c r="I17" s="13">
        <v>0</v>
      </c>
      <c r="J17" s="11"/>
      <c r="K17" s="13">
        <v>0</v>
      </c>
      <c r="L17" s="11"/>
      <c r="M17" s="13">
        <v>0</v>
      </c>
      <c r="N17" s="11"/>
      <c r="O17" s="13">
        <v>12934550410</v>
      </c>
      <c r="P17" s="11"/>
      <c r="Q17" s="13">
        <v>0</v>
      </c>
      <c r="R17" s="11"/>
      <c r="S17" s="13">
        <v>12934550410</v>
      </c>
      <c r="T17" s="11"/>
      <c r="U17" s="11"/>
      <c r="V17" s="11"/>
    </row>
    <row r="18" spans="1:22" ht="21.75" customHeight="1" x14ac:dyDescent="0.2">
      <c r="A18" s="6" t="s">
        <v>42</v>
      </c>
      <c r="C18" s="25" t="s">
        <v>131</v>
      </c>
      <c r="D18" s="11"/>
      <c r="E18" s="13">
        <v>43238497</v>
      </c>
      <c r="F18" s="11"/>
      <c r="G18" s="13">
        <v>400</v>
      </c>
      <c r="H18" s="11"/>
      <c r="I18" s="13">
        <v>0</v>
      </c>
      <c r="J18" s="11"/>
      <c r="K18" s="13">
        <v>0</v>
      </c>
      <c r="L18" s="11"/>
      <c r="M18" s="13">
        <v>0</v>
      </c>
      <c r="N18" s="11"/>
      <c r="O18" s="13">
        <v>17295398800</v>
      </c>
      <c r="P18" s="11"/>
      <c r="Q18" s="13">
        <v>0</v>
      </c>
      <c r="R18" s="11"/>
      <c r="S18" s="13">
        <v>17295398800</v>
      </c>
      <c r="T18" s="11"/>
      <c r="U18" s="11"/>
      <c r="V18" s="11"/>
    </row>
    <row r="19" spans="1:22" ht="21.75" customHeight="1" x14ac:dyDescent="0.2">
      <c r="A19" s="6" t="s">
        <v>37</v>
      </c>
      <c r="C19" s="25" t="s">
        <v>137</v>
      </c>
      <c r="D19" s="11"/>
      <c r="E19" s="13">
        <v>1694254</v>
      </c>
      <c r="F19" s="11"/>
      <c r="G19" s="13">
        <v>5600</v>
      </c>
      <c r="H19" s="11"/>
      <c r="I19" s="13">
        <v>0</v>
      </c>
      <c r="J19" s="11"/>
      <c r="K19" s="13">
        <v>0</v>
      </c>
      <c r="L19" s="11"/>
      <c r="M19" s="13">
        <v>0</v>
      </c>
      <c r="N19" s="11"/>
      <c r="O19" s="13">
        <v>9487822400</v>
      </c>
      <c r="P19" s="11"/>
      <c r="Q19" s="13">
        <v>0</v>
      </c>
      <c r="R19" s="11"/>
      <c r="S19" s="13">
        <v>9487822400</v>
      </c>
      <c r="T19" s="11"/>
      <c r="U19" s="11"/>
      <c r="V19" s="11"/>
    </row>
    <row r="20" spans="1:22" ht="21.75" customHeight="1" x14ac:dyDescent="0.2">
      <c r="A20" s="6" t="s">
        <v>50</v>
      </c>
      <c r="C20" s="25" t="s">
        <v>131</v>
      </c>
      <c r="D20" s="11"/>
      <c r="E20" s="13">
        <v>8506949</v>
      </c>
      <c r="F20" s="11"/>
      <c r="G20" s="13">
        <v>960</v>
      </c>
      <c r="H20" s="11"/>
      <c r="I20" s="13">
        <v>0</v>
      </c>
      <c r="J20" s="11"/>
      <c r="K20" s="13">
        <v>0</v>
      </c>
      <c r="L20" s="11"/>
      <c r="M20" s="13">
        <v>0</v>
      </c>
      <c r="N20" s="11"/>
      <c r="O20" s="13">
        <v>8166671040</v>
      </c>
      <c r="P20" s="11"/>
      <c r="Q20" s="13">
        <v>148285217</v>
      </c>
      <c r="R20" s="11"/>
      <c r="S20" s="13">
        <v>8018385823</v>
      </c>
      <c r="T20" s="11"/>
      <c r="U20" s="11"/>
      <c r="V20" s="11"/>
    </row>
    <row r="21" spans="1:22" ht="21.75" customHeight="1" x14ac:dyDescent="0.2">
      <c r="A21" s="6" t="s">
        <v>49</v>
      </c>
      <c r="C21" s="25" t="s">
        <v>138</v>
      </c>
      <c r="D21" s="11"/>
      <c r="E21" s="13">
        <v>13759330</v>
      </c>
      <c r="F21" s="11"/>
      <c r="G21" s="13">
        <v>682</v>
      </c>
      <c r="H21" s="11"/>
      <c r="I21" s="13">
        <v>0</v>
      </c>
      <c r="J21" s="11"/>
      <c r="K21" s="13">
        <v>0</v>
      </c>
      <c r="L21" s="11"/>
      <c r="M21" s="13">
        <v>0</v>
      </c>
      <c r="N21" s="11"/>
      <c r="O21" s="13">
        <v>9383863060</v>
      </c>
      <c r="P21" s="11"/>
      <c r="Q21" s="13">
        <v>679644466</v>
      </c>
      <c r="R21" s="11"/>
      <c r="S21" s="13">
        <v>8704218594</v>
      </c>
      <c r="T21" s="11"/>
      <c r="U21" s="11"/>
      <c r="V21" s="11"/>
    </row>
    <row r="22" spans="1:22" ht="21.75" customHeight="1" x14ac:dyDescent="0.2">
      <c r="A22" s="6" t="s">
        <v>25</v>
      </c>
      <c r="C22" s="25" t="s">
        <v>139</v>
      </c>
      <c r="D22" s="11"/>
      <c r="E22" s="13">
        <v>486873</v>
      </c>
      <c r="F22" s="11"/>
      <c r="G22" s="13">
        <v>27500</v>
      </c>
      <c r="H22" s="11"/>
      <c r="I22" s="13">
        <v>0</v>
      </c>
      <c r="J22" s="11"/>
      <c r="K22" s="13">
        <v>0</v>
      </c>
      <c r="L22" s="11"/>
      <c r="M22" s="13">
        <v>0</v>
      </c>
      <c r="N22" s="11"/>
      <c r="O22" s="13">
        <v>13389007500</v>
      </c>
      <c r="P22" s="11"/>
      <c r="Q22" s="13">
        <v>0</v>
      </c>
      <c r="R22" s="11"/>
      <c r="S22" s="13">
        <v>13389007500</v>
      </c>
      <c r="T22" s="11"/>
      <c r="U22" s="11"/>
      <c r="V22" s="11"/>
    </row>
    <row r="23" spans="1:22" ht="21.75" customHeight="1" x14ac:dyDescent="0.2">
      <c r="A23" s="6" t="s">
        <v>31</v>
      </c>
      <c r="C23" s="25" t="s">
        <v>140</v>
      </c>
      <c r="D23" s="11"/>
      <c r="E23" s="13">
        <v>3622000</v>
      </c>
      <c r="F23" s="11"/>
      <c r="G23" s="13">
        <v>2000</v>
      </c>
      <c r="H23" s="11"/>
      <c r="I23" s="13">
        <v>0</v>
      </c>
      <c r="J23" s="11"/>
      <c r="K23" s="13">
        <v>0</v>
      </c>
      <c r="L23" s="11"/>
      <c r="M23" s="13">
        <v>0</v>
      </c>
      <c r="N23" s="11"/>
      <c r="O23" s="13">
        <v>7244000000</v>
      </c>
      <c r="P23" s="11"/>
      <c r="Q23" s="13">
        <v>0</v>
      </c>
      <c r="R23" s="11"/>
      <c r="S23" s="13">
        <v>7244000000</v>
      </c>
      <c r="T23" s="11"/>
      <c r="U23" s="11"/>
      <c r="V23" s="11"/>
    </row>
    <row r="24" spans="1:22" ht="21.75" customHeight="1" x14ac:dyDescent="0.2">
      <c r="A24" s="6" t="s">
        <v>39</v>
      </c>
      <c r="C24" s="25" t="s">
        <v>141</v>
      </c>
      <c r="D24" s="11"/>
      <c r="E24" s="13">
        <v>8554343</v>
      </c>
      <c r="F24" s="11"/>
      <c r="G24" s="13">
        <v>375</v>
      </c>
      <c r="H24" s="11"/>
      <c r="I24" s="13">
        <v>0</v>
      </c>
      <c r="J24" s="11"/>
      <c r="K24" s="13">
        <v>0</v>
      </c>
      <c r="L24" s="11"/>
      <c r="M24" s="13">
        <v>0</v>
      </c>
      <c r="N24" s="11"/>
      <c r="O24" s="13">
        <v>3207878625</v>
      </c>
      <c r="P24" s="11"/>
      <c r="Q24" s="13">
        <v>0</v>
      </c>
      <c r="R24" s="11"/>
      <c r="S24" s="13">
        <v>3207878625</v>
      </c>
      <c r="T24" s="11"/>
      <c r="U24" s="11"/>
      <c r="V24" s="11"/>
    </row>
    <row r="25" spans="1:22" ht="21.75" customHeight="1" x14ac:dyDescent="0.2">
      <c r="A25" s="6" t="s">
        <v>108</v>
      </c>
      <c r="C25" s="25" t="s">
        <v>142</v>
      </c>
      <c r="D25" s="11"/>
      <c r="E25" s="13">
        <v>1795135</v>
      </c>
      <c r="F25" s="11"/>
      <c r="G25" s="13">
        <v>3920</v>
      </c>
      <c r="H25" s="11"/>
      <c r="I25" s="13">
        <v>0</v>
      </c>
      <c r="J25" s="11"/>
      <c r="K25" s="13">
        <v>0</v>
      </c>
      <c r="L25" s="11"/>
      <c r="M25" s="13">
        <v>0</v>
      </c>
      <c r="N25" s="11"/>
      <c r="O25" s="13">
        <v>7036929200</v>
      </c>
      <c r="P25" s="11"/>
      <c r="Q25" s="13">
        <v>0</v>
      </c>
      <c r="R25" s="11"/>
      <c r="S25" s="13">
        <v>7036929200</v>
      </c>
      <c r="T25" s="11"/>
      <c r="U25" s="11"/>
      <c r="V25" s="11"/>
    </row>
    <row r="26" spans="1:22" ht="21.75" customHeight="1" x14ac:dyDescent="0.2">
      <c r="A26" s="6" t="s">
        <v>32</v>
      </c>
      <c r="C26" s="25" t="s">
        <v>143</v>
      </c>
      <c r="D26" s="11"/>
      <c r="E26" s="13">
        <v>38750986</v>
      </c>
      <c r="F26" s="11"/>
      <c r="G26" s="13">
        <v>350</v>
      </c>
      <c r="H26" s="11"/>
      <c r="I26" s="13">
        <v>13562845100</v>
      </c>
      <c r="J26" s="11"/>
      <c r="K26" s="13">
        <v>237304154</v>
      </c>
      <c r="L26" s="11"/>
      <c r="M26" s="13">
        <v>13325540946</v>
      </c>
      <c r="N26" s="11"/>
      <c r="O26" s="13">
        <v>13562845100</v>
      </c>
      <c r="P26" s="11"/>
      <c r="Q26" s="13">
        <v>237304154</v>
      </c>
      <c r="R26" s="11"/>
      <c r="S26" s="13">
        <v>13325540946</v>
      </c>
      <c r="T26" s="11"/>
      <c r="U26" s="11"/>
      <c r="V26" s="11"/>
    </row>
    <row r="27" spans="1:22" ht="21.75" customHeight="1" x14ac:dyDescent="0.2">
      <c r="A27" s="6" t="s">
        <v>21</v>
      </c>
      <c r="C27" s="25" t="s">
        <v>133</v>
      </c>
      <c r="D27" s="11"/>
      <c r="E27" s="13">
        <v>21124532</v>
      </c>
      <c r="F27" s="11"/>
      <c r="G27" s="13">
        <v>388</v>
      </c>
      <c r="H27" s="11"/>
      <c r="I27" s="13">
        <v>0</v>
      </c>
      <c r="J27" s="11"/>
      <c r="K27" s="13">
        <v>0</v>
      </c>
      <c r="L27" s="11"/>
      <c r="M27" s="13">
        <v>0</v>
      </c>
      <c r="N27" s="11"/>
      <c r="O27" s="13">
        <v>8196318416</v>
      </c>
      <c r="P27" s="11"/>
      <c r="Q27" s="13">
        <v>0</v>
      </c>
      <c r="R27" s="11"/>
      <c r="S27" s="13">
        <v>8196318416</v>
      </c>
      <c r="T27" s="11"/>
      <c r="U27" s="11"/>
      <c r="V27" s="11"/>
    </row>
    <row r="28" spans="1:22" ht="21.75" customHeight="1" x14ac:dyDescent="0.2">
      <c r="A28" s="6" t="s">
        <v>33</v>
      </c>
      <c r="C28" s="25" t="s">
        <v>144</v>
      </c>
      <c r="D28" s="11"/>
      <c r="E28" s="13">
        <v>11509789</v>
      </c>
      <c r="F28" s="11"/>
      <c r="G28" s="13">
        <v>950</v>
      </c>
      <c r="H28" s="11"/>
      <c r="I28" s="13">
        <v>0</v>
      </c>
      <c r="J28" s="11"/>
      <c r="K28" s="13">
        <v>0</v>
      </c>
      <c r="L28" s="11"/>
      <c r="M28" s="13">
        <v>0</v>
      </c>
      <c r="N28" s="11"/>
      <c r="O28" s="13">
        <v>10934299550</v>
      </c>
      <c r="P28" s="11"/>
      <c r="Q28" s="13">
        <v>1206037915</v>
      </c>
      <c r="R28" s="11"/>
      <c r="S28" s="13">
        <v>9728261635</v>
      </c>
      <c r="T28" s="11"/>
      <c r="U28" s="11"/>
      <c r="V28" s="11"/>
    </row>
    <row r="29" spans="1:22" ht="21.75" customHeight="1" x14ac:dyDescent="0.2">
      <c r="A29" s="6" t="s">
        <v>26</v>
      </c>
      <c r="C29" s="25" t="s">
        <v>138</v>
      </c>
      <c r="D29" s="11"/>
      <c r="E29" s="13">
        <v>4384003</v>
      </c>
      <c r="F29" s="11"/>
      <c r="G29" s="13">
        <v>1900</v>
      </c>
      <c r="H29" s="11"/>
      <c r="I29" s="13">
        <v>0</v>
      </c>
      <c r="J29" s="11"/>
      <c r="K29" s="13">
        <v>0</v>
      </c>
      <c r="L29" s="11"/>
      <c r="M29" s="13">
        <v>0</v>
      </c>
      <c r="N29" s="11"/>
      <c r="O29" s="13">
        <v>8329605700</v>
      </c>
      <c r="P29" s="11"/>
      <c r="Q29" s="13">
        <v>0</v>
      </c>
      <c r="R29" s="11"/>
      <c r="S29" s="13">
        <v>8329605700</v>
      </c>
      <c r="T29" s="11"/>
      <c r="U29" s="11"/>
      <c r="V29" s="11"/>
    </row>
    <row r="30" spans="1:22" ht="21.75" customHeight="1" x14ac:dyDescent="0.2">
      <c r="A30" s="6" t="s">
        <v>94</v>
      </c>
      <c r="C30" s="25" t="s">
        <v>131</v>
      </c>
      <c r="D30" s="11"/>
      <c r="E30" s="13">
        <v>12244831</v>
      </c>
      <c r="F30" s="11"/>
      <c r="G30" s="13">
        <v>34</v>
      </c>
      <c r="H30" s="11"/>
      <c r="I30" s="13">
        <v>0</v>
      </c>
      <c r="J30" s="11"/>
      <c r="K30" s="13">
        <v>0</v>
      </c>
      <c r="L30" s="11"/>
      <c r="M30" s="13">
        <v>0</v>
      </c>
      <c r="N30" s="11"/>
      <c r="O30" s="13">
        <v>416324254</v>
      </c>
      <c r="P30" s="11"/>
      <c r="Q30" s="13">
        <v>7284274</v>
      </c>
      <c r="R30" s="11"/>
      <c r="S30" s="13">
        <v>409039980</v>
      </c>
      <c r="T30" s="11"/>
      <c r="U30" s="11"/>
      <c r="V30" s="11"/>
    </row>
    <row r="31" spans="1:22" ht="21.75" customHeight="1" x14ac:dyDescent="0.2">
      <c r="A31" s="6" t="s">
        <v>27</v>
      </c>
      <c r="C31" s="25" t="s">
        <v>145</v>
      </c>
      <c r="D31" s="11"/>
      <c r="E31" s="13">
        <v>1000000</v>
      </c>
      <c r="F31" s="11"/>
      <c r="G31" s="13">
        <v>7220</v>
      </c>
      <c r="H31" s="11"/>
      <c r="I31" s="13">
        <v>0</v>
      </c>
      <c r="J31" s="11"/>
      <c r="K31" s="13">
        <v>0</v>
      </c>
      <c r="L31" s="11"/>
      <c r="M31" s="13">
        <v>0</v>
      </c>
      <c r="N31" s="11"/>
      <c r="O31" s="13">
        <v>7220000000</v>
      </c>
      <c r="P31" s="11"/>
      <c r="Q31" s="13">
        <v>0</v>
      </c>
      <c r="R31" s="11"/>
      <c r="S31" s="13">
        <v>7220000000</v>
      </c>
      <c r="T31" s="11"/>
      <c r="U31" s="11"/>
      <c r="V31" s="11"/>
    </row>
    <row r="32" spans="1:22" ht="21.75" customHeight="1" x14ac:dyDescent="0.2">
      <c r="A32" s="6" t="s">
        <v>95</v>
      </c>
      <c r="C32" s="25" t="s">
        <v>146</v>
      </c>
      <c r="D32" s="11"/>
      <c r="E32" s="13">
        <v>872738</v>
      </c>
      <c r="F32" s="11"/>
      <c r="G32" s="13">
        <v>2920</v>
      </c>
      <c r="H32" s="11"/>
      <c r="I32" s="13">
        <v>0</v>
      </c>
      <c r="J32" s="11"/>
      <c r="K32" s="13">
        <v>0</v>
      </c>
      <c r="L32" s="11"/>
      <c r="M32" s="13">
        <v>0</v>
      </c>
      <c r="N32" s="11"/>
      <c r="O32" s="13">
        <v>2548394960</v>
      </c>
      <c r="P32" s="11"/>
      <c r="Q32" s="13">
        <v>121352141</v>
      </c>
      <c r="R32" s="11"/>
      <c r="S32" s="13">
        <v>2427042819</v>
      </c>
      <c r="T32" s="11"/>
      <c r="U32" s="11"/>
      <c r="V32" s="11"/>
    </row>
    <row r="33" spans="1:22" ht="21.75" customHeight="1" x14ac:dyDescent="0.2">
      <c r="A33" s="6" t="s">
        <v>40</v>
      </c>
      <c r="C33" s="25" t="s">
        <v>147</v>
      </c>
      <c r="D33" s="11"/>
      <c r="E33" s="13">
        <v>14604036</v>
      </c>
      <c r="F33" s="11"/>
      <c r="G33" s="13">
        <v>77</v>
      </c>
      <c r="H33" s="11"/>
      <c r="I33" s="13">
        <v>0</v>
      </c>
      <c r="J33" s="11"/>
      <c r="K33" s="13">
        <v>0</v>
      </c>
      <c r="L33" s="11"/>
      <c r="M33" s="13">
        <v>0</v>
      </c>
      <c r="N33" s="11"/>
      <c r="O33" s="13">
        <f>1124510772+674</f>
        <v>1124511446</v>
      </c>
      <c r="P33" s="11"/>
      <c r="Q33" s="13">
        <v>30716150</v>
      </c>
      <c r="R33" s="11"/>
      <c r="S33" s="46">
        <f>O33-Q33</f>
        <v>1093795296</v>
      </c>
      <c r="T33" s="11"/>
      <c r="U33" s="11"/>
      <c r="V33" s="11"/>
    </row>
    <row r="34" spans="1:22" ht="21.75" customHeight="1" x14ac:dyDescent="0.2">
      <c r="A34" s="6" t="s">
        <v>23</v>
      </c>
      <c r="C34" s="25" t="s">
        <v>148</v>
      </c>
      <c r="D34" s="11"/>
      <c r="E34" s="13">
        <v>1601232</v>
      </c>
      <c r="F34" s="11"/>
      <c r="G34" s="13">
        <v>9433</v>
      </c>
      <c r="H34" s="11"/>
      <c r="I34" s="13">
        <v>0</v>
      </c>
      <c r="J34" s="11"/>
      <c r="K34" s="13">
        <v>0</v>
      </c>
      <c r="L34" s="11"/>
      <c r="M34" s="13">
        <v>0</v>
      </c>
      <c r="N34" s="11"/>
      <c r="O34" s="13">
        <v>15104421456</v>
      </c>
      <c r="P34" s="11"/>
      <c r="Q34" s="13">
        <v>0</v>
      </c>
      <c r="R34" s="11"/>
      <c r="S34" s="13">
        <v>15104421456</v>
      </c>
      <c r="T34" s="11"/>
      <c r="U34" s="11"/>
      <c r="V34" s="11"/>
    </row>
    <row r="35" spans="1:22" ht="21.75" customHeight="1" x14ac:dyDescent="0.2">
      <c r="A35" s="6" t="s">
        <v>41</v>
      </c>
      <c r="C35" s="25" t="s">
        <v>149</v>
      </c>
      <c r="D35" s="11"/>
      <c r="E35" s="13">
        <v>7400000</v>
      </c>
      <c r="F35" s="11"/>
      <c r="G35" s="13">
        <v>800</v>
      </c>
      <c r="H35" s="11"/>
      <c r="I35" s="13">
        <v>0</v>
      </c>
      <c r="J35" s="11"/>
      <c r="K35" s="13">
        <v>0</v>
      </c>
      <c r="L35" s="11"/>
      <c r="M35" s="13">
        <v>0</v>
      </c>
      <c r="N35" s="11"/>
      <c r="O35" s="13">
        <v>5920000000</v>
      </c>
      <c r="P35" s="11"/>
      <c r="Q35" s="13">
        <v>0</v>
      </c>
      <c r="R35" s="11"/>
      <c r="S35" s="13">
        <v>5920000000</v>
      </c>
      <c r="T35" s="11"/>
      <c r="U35" s="11"/>
      <c r="V35" s="11"/>
    </row>
    <row r="36" spans="1:22" ht="21.75" customHeight="1" x14ac:dyDescent="0.2">
      <c r="A36" s="6" t="s">
        <v>98</v>
      </c>
      <c r="C36" s="25" t="s">
        <v>150</v>
      </c>
      <c r="D36" s="11"/>
      <c r="E36" s="13">
        <v>5000000</v>
      </c>
      <c r="F36" s="11"/>
      <c r="G36" s="13">
        <v>540</v>
      </c>
      <c r="H36" s="11"/>
      <c r="I36" s="13">
        <v>0</v>
      </c>
      <c r="J36" s="11"/>
      <c r="K36" s="13">
        <v>0</v>
      </c>
      <c r="L36" s="11"/>
      <c r="M36" s="13">
        <v>0</v>
      </c>
      <c r="N36" s="11"/>
      <c r="O36" s="13">
        <v>2700000000</v>
      </c>
      <c r="P36" s="11"/>
      <c r="Q36" s="13">
        <v>0</v>
      </c>
      <c r="R36" s="11"/>
      <c r="S36" s="13">
        <v>2700000000</v>
      </c>
      <c r="T36" s="11"/>
      <c r="U36" s="11"/>
      <c r="V36" s="11"/>
    </row>
    <row r="37" spans="1:22" ht="21.75" customHeight="1" x14ac:dyDescent="0.2">
      <c r="A37" s="6" t="s">
        <v>22</v>
      </c>
      <c r="C37" s="25" t="s">
        <v>150</v>
      </c>
      <c r="D37" s="11"/>
      <c r="E37" s="13">
        <v>5400000</v>
      </c>
      <c r="F37" s="11"/>
      <c r="G37" s="13">
        <v>220</v>
      </c>
      <c r="H37" s="11"/>
      <c r="I37" s="13">
        <v>0</v>
      </c>
      <c r="J37" s="11"/>
      <c r="K37" s="13">
        <v>0</v>
      </c>
      <c r="L37" s="11"/>
      <c r="M37" s="13">
        <v>0</v>
      </c>
      <c r="N37" s="11"/>
      <c r="O37" s="13">
        <v>1188000000</v>
      </c>
      <c r="P37" s="11"/>
      <c r="Q37" s="13">
        <v>0</v>
      </c>
      <c r="R37" s="11"/>
      <c r="S37" s="13">
        <v>1188000000</v>
      </c>
      <c r="T37" s="11"/>
      <c r="U37" s="11"/>
      <c r="V37" s="11"/>
    </row>
    <row r="38" spans="1:22" ht="21.75" customHeight="1" x14ac:dyDescent="0.2">
      <c r="A38" s="6" t="s">
        <v>101</v>
      </c>
      <c r="C38" s="25" t="s">
        <v>136</v>
      </c>
      <c r="D38" s="11"/>
      <c r="E38" s="13">
        <v>17609052</v>
      </c>
      <c r="F38" s="11"/>
      <c r="G38" s="13">
        <v>110</v>
      </c>
      <c r="H38" s="11"/>
      <c r="I38" s="13">
        <v>0</v>
      </c>
      <c r="J38" s="11"/>
      <c r="K38" s="13">
        <v>0</v>
      </c>
      <c r="L38" s="11"/>
      <c r="M38" s="13">
        <v>0</v>
      </c>
      <c r="N38" s="11"/>
      <c r="O38" s="13">
        <v>1936995720</v>
      </c>
      <c r="P38" s="11"/>
      <c r="Q38" s="13">
        <v>30041066</v>
      </c>
      <c r="R38" s="11"/>
      <c r="S38" s="13">
        <v>1906954654</v>
      </c>
      <c r="T38" s="11"/>
      <c r="U38" s="11"/>
      <c r="V38" s="11"/>
    </row>
    <row r="39" spans="1:22" ht="21.75" customHeight="1" x14ac:dyDescent="0.2">
      <c r="A39" s="6" t="s">
        <v>20</v>
      </c>
      <c r="C39" s="25" t="s">
        <v>151</v>
      </c>
      <c r="D39" s="11"/>
      <c r="E39" s="13">
        <v>1562500</v>
      </c>
      <c r="F39" s="11"/>
      <c r="G39" s="13">
        <v>320</v>
      </c>
      <c r="H39" s="11"/>
      <c r="I39" s="13">
        <v>0</v>
      </c>
      <c r="J39" s="11"/>
      <c r="K39" s="13">
        <v>0</v>
      </c>
      <c r="L39" s="11"/>
      <c r="M39" s="13">
        <v>0</v>
      </c>
      <c r="N39" s="11"/>
      <c r="O39" s="13">
        <v>500000000</v>
      </c>
      <c r="P39" s="11"/>
      <c r="Q39" s="13">
        <v>0</v>
      </c>
      <c r="R39" s="11"/>
      <c r="S39" s="13">
        <v>500000000</v>
      </c>
      <c r="T39" s="11"/>
      <c r="U39" s="11"/>
      <c r="V39" s="11"/>
    </row>
    <row r="40" spans="1:22" ht="21.75" customHeight="1" x14ac:dyDescent="0.2">
      <c r="A40" s="7" t="s">
        <v>106</v>
      </c>
      <c r="C40" s="25" t="s">
        <v>152</v>
      </c>
      <c r="D40" s="11"/>
      <c r="E40" s="13">
        <v>625000</v>
      </c>
      <c r="F40" s="11"/>
      <c r="G40" s="13">
        <v>3000</v>
      </c>
      <c r="H40" s="11"/>
      <c r="I40" s="15">
        <v>0</v>
      </c>
      <c r="J40" s="11"/>
      <c r="K40" s="15">
        <v>0</v>
      </c>
      <c r="L40" s="11"/>
      <c r="M40" s="15">
        <v>0</v>
      </c>
      <c r="N40" s="11"/>
      <c r="O40" s="15">
        <v>1875000000</v>
      </c>
      <c r="P40" s="11"/>
      <c r="Q40" s="15">
        <v>0</v>
      </c>
      <c r="R40" s="11"/>
      <c r="S40" s="15">
        <v>1875000000</v>
      </c>
      <c r="T40" s="11"/>
      <c r="U40" s="11"/>
      <c r="V40" s="11"/>
    </row>
    <row r="41" spans="1:22" ht="21.75" customHeight="1" x14ac:dyDescent="0.2">
      <c r="A41" s="8" t="s">
        <v>53</v>
      </c>
      <c r="C41" s="13"/>
      <c r="D41" s="11"/>
      <c r="E41" s="13"/>
      <c r="F41" s="11"/>
      <c r="G41" s="13"/>
      <c r="H41" s="11"/>
      <c r="I41" s="16">
        <v>13562845100</v>
      </c>
      <c r="J41" s="11"/>
      <c r="K41" s="16">
        <v>237304154</v>
      </c>
      <c r="L41" s="11"/>
      <c r="M41" s="16">
        <v>13325540946</v>
      </c>
      <c r="N41" s="11"/>
      <c r="O41" s="16">
        <f>SUM(O8:O40)</f>
        <v>238827720840</v>
      </c>
      <c r="P41" s="11"/>
      <c r="Q41" s="16">
        <v>2828184453</v>
      </c>
      <c r="R41" s="11"/>
      <c r="S41" s="16">
        <f>SUM(S8:S40)</f>
        <v>235999536387</v>
      </c>
      <c r="T41" s="11"/>
      <c r="U41" s="11"/>
      <c r="V41" s="11"/>
    </row>
    <row r="42" spans="1:22" x14ac:dyDescent="0.2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2">
      <c r="O43" s="18"/>
      <c r="S43" s="18"/>
    </row>
    <row r="45" spans="1:22" x14ac:dyDescent="0.2">
      <c r="S45" s="18"/>
    </row>
    <row r="47" spans="1:22" x14ac:dyDescent="0.2">
      <c r="K47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24"/>
  <sheetViews>
    <sheetView rightToLeft="1" workbookViewId="0">
      <selection activeCell="A15" sqref="A15:E20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9" ht="29.1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9" ht="21.75" customHeight="1" x14ac:dyDescent="0.2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9" ht="21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9" ht="14.45" customHeight="1" x14ac:dyDescent="0.2"/>
    <row r="5" spans="1:19" ht="14.45" customHeight="1" x14ac:dyDescent="0.2">
      <c r="A5" s="27" t="s">
        <v>155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9" ht="14.45" customHeight="1" x14ac:dyDescent="0.2">
      <c r="A6" s="28" t="s">
        <v>72</v>
      </c>
      <c r="C6" s="28" t="s">
        <v>88</v>
      </c>
      <c r="D6" s="28"/>
      <c r="E6" s="28"/>
      <c r="F6" s="28"/>
      <c r="G6" s="28"/>
      <c r="I6" s="28" t="s">
        <v>89</v>
      </c>
      <c r="J6" s="28"/>
      <c r="K6" s="28"/>
      <c r="L6" s="28"/>
      <c r="M6" s="28"/>
    </row>
    <row r="7" spans="1:19" ht="29.1" customHeight="1" x14ac:dyDescent="0.2">
      <c r="A7" s="28"/>
      <c r="C7" s="9" t="s">
        <v>153</v>
      </c>
      <c r="D7" s="3"/>
      <c r="E7" s="9" t="s">
        <v>126</v>
      </c>
      <c r="F7" s="3"/>
      <c r="G7" s="9" t="s">
        <v>154</v>
      </c>
      <c r="I7" s="9" t="s">
        <v>153</v>
      </c>
      <c r="J7" s="3"/>
      <c r="K7" s="9" t="s">
        <v>126</v>
      </c>
      <c r="L7" s="3"/>
      <c r="M7" s="9" t="s">
        <v>154</v>
      </c>
    </row>
    <row r="8" spans="1:19" ht="21.75" customHeight="1" x14ac:dyDescent="0.2">
      <c r="A8" s="5" t="s">
        <v>61</v>
      </c>
      <c r="C8" s="10">
        <v>938589</v>
      </c>
      <c r="D8" s="11"/>
      <c r="E8" s="10">
        <v>0</v>
      </c>
      <c r="F8" s="11"/>
      <c r="G8" s="10">
        <v>938589</v>
      </c>
      <c r="H8" s="11"/>
      <c r="I8" s="10">
        <v>40690879</v>
      </c>
      <c r="J8" s="11"/>
      <c r="K8" s="10">
        <v>0</v>
      </c>
      <c r="L8" s="11"/>
      <c r="M8" s="10">
        <v>40690879</v>
      </c>
      <c r="N8" s="11"/>
      <c r="O8" s="11"/>
      <c r="P8" s="11"/>
      <c r="Q8" s="11"/>
      <c r="R8" s="11"/>
      <c r="S8" s="11"/>
    </row>
    <row r="9" spans="1:19" ht="21.75" customHeight="1" x14ac:dyDescent="0.2">
      <c r="A9" s="6" t="s">
        <v>62</v>
      </c>
      <c r="C9" s="13">
        <v>26868</v>
      </c>
      <c r="D9" s="11"/>
      <c r="E9" s="13">
        <v>-14</v>
      </c>
      <c r="F9" s="11"/>
      <c r="G9" s="13">
        <v>26882</v>
      </c>
      <c r="H9" s="11"/>
      <c r="I9" s="13">
        <v>2435215</v>
      </c>
      <c r="J9" s="11"/>
      <c r="K9" s="13">
        <v>0</v>
      </c>
      <c r="L9" s="11"/>
      <c r="M9" s="13">
        <v>2435215</v>
      </c>
      <c r="N9" s="11"/>
      <c r="O9" s="11"/>
      <c r="P9" s="11"/>
      <c r="Q9" s="11"/>
      <c r="R9" s="11"/>
      <c r="S9" s="11"/>
    </row>
    <row r="10" spans="1:19" ht="21.75" customHeight="1" x14ac:dyDescent="0.2">
      <c r="A10" s="6" t="s">
        <v>63</v>
      </c>
      <c r="C10" s="13">
        <v>2043841</v>
      </c>
      <c r="D10" s="11"/>
      <c r="E10" s="13">
        <v>-1057</v>
      </c>
      <c r="F10" s="11"/>
      <c r="G10" s="13">
        <v>2044898</v>
      </c>
      <c r="H10" s="11"/>
      <c r="I10" s="13">
        <v>10646455</v>
      </c>
      <c r="J10" s="11"/>
      <c r="K10" s="13">
        <v>3237</v>
      </c>
      <c r="L10" s="11"/>
      <c r="M10" s="13">
        <v>10643218</v>
      </c>
      <c r="N10" s="11"/>
      <c r="O10" s="11"/>
      <c r="P10" s="11"/>
      <c r="Q10" s="11"/>
      <c r="R10" s="11"/>
      <c r="S10" s="11"/>
    </row>
    <row r="11" spans="1:19" ht="21.75" customHeight="1" x14ac:dyDescent="0.2">
      <c r="A11" s="6" t="s">
        <v>64</v>
      </c>
      <c r="C11" s="13">
        <v>15154</v>
      </c>
      <c r="D11" s="11"/>
      <c r="E11" s="13">
        <v>-7</v>
      </c>
      <c r="F11" s="11"/>
      <c r="G11" s="13">
        <v>15161</v>
      </c>
      <c r="H11" s="11"/>
      <c r="I11" s="13">
        <v>160715</v>
      </c>
      <c r="J11" s="11"/>
      <c r="K11" s="13">
        <v>82</v>
      </c>
      <c r="L11" s="11"/>
      <c r="M11" s="13">
        <v>160633</v>
      </c>
      <c r="N11" s="11"/>
      <c r="O11" s="11"/>
      <c r="P11" s="11"/>
      <c r="Q11" s="11"/>
      <c r="R11" s="11"/>
      <c r="S11" s="11"/>
    </row>
    <row r="12" spans="1:19" ht="21.75" customHeight="1" x14ac:dyDescent="0.2">
      <c r="A12" s="7" t="s">
        <v>65</v>
      </c>
      <c r="C12" s="15">
        <v>-1172575</v>
      </c>
      <c r="D12" s="11"/>
      <c r="E12" s="15">
        <v>-8916</v>
      </c>
      <c r="F12" s="11"/>
      <c r="G12" s="15">
        <v>-1163659</v>
      </c>
      <c r="H12" s="11"/>
      <c r="I12" s="15">
        <v>4281766</v>
      </c>
      <c r="J12" s="11"/>
      <c r="K12" s="15">
        <v>30114</v>
      </c>
      <c r="L12" s="11"/>
      <c r="M12" s="15">
        <v>4251652</v>
      </c>
      <c r="N12" s="11"/>
      <c r="O12" s="11"/>
      <c r="P12" s="11"/>
      <c r="Q12" s="11"/>
      <c r="R12" s="11"/>
      <c r="S12" s="11"/>
    </row>
    <row r="13" spans="1:19" ht="21.75" customHeight="1" x14ac:dyDescent="0.2">
      <c r="A13" s="8" t="s">
        <v>53</v>
      </c>
      <c r="C13" s="16">
        <v>1851877</v>
      </c>
      <c r="D13" s="11"/>
      <c r="E13" s="16">
        <v>-9994</v>
      </c>
      <c r="F13" s="11"/>
      <c r="G13" s="16">
        <v>1861871</v>
      </c>
      <c r="H13" s="11"/>
      <c r="I13" s="16">
        <v>58215030</v>
      </c>
      <c r="J13" s="11"/>
      <c r="K13" s="16">
        <v>33433</v>
      </c>
      <c r="L13" s="11"/>
      <c r="M13" s="16">
        <v>58181597</v>
      </c>
      <c r="N13" s="11"/>
      <c r="O13" s="11"/>
      <c r="P13" s="11"/>
      <c r="Q13" s="11"/>
      <c r="R13" s="11"/>
      <c r="S13" s="11"/>
    </row>
    <row r="14" spans="1:19" x14ac:dyDescent="0.2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">
      <c r="C16" s="2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3:19" x14ac:dyDescent="0.2">
      <c r="C17" s="11"/>
      <c r="D17" s="11"/>
      <c r="E17" s="11"/>
      <c r="F17" s="11"/>
      <c r="G17" s="11"/>
      <c r="H17" s="11"/>
      <c r="I17" s="2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3:19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3:19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3:19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3:19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3:19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3:19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3:19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2024-10-26T04:09:43Z</dcterms:created>
  <dcterms:modified xsi:type="dcterms:W3CDTF">2024-10-27T11:25:56Z</dcterms:modified>
</cp:coreProperties>
</file>