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877E3F73-EBF8-48C5-BC0D-4841C22BB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مشتقه'!$A$1:$AX$49</definedName>
    <definedName name="_xlnm.Print_Area" localSheetId="3">درآمد!$A$1:$K$13</definedName>
    <definedName name="_xlnm.Print_Area" localSheetId="5">'درآمد سپرده بانکی'!$A$1:$K$13</definedName>
    <definedName name="_xlnm.Print_Area" localSheetId="4">'درآمد سرمایه گذاری در سهام'!$A$1:$X$65</definedName>
    <definedName name="_xlnm.Print_Area" localSheetId="7">'درآمد سود سهام'!$A$1:$T$42</definedName>
    <definedName name="_xlnm.Print_Area" localSheetId="10">'درآمد ناشی از تغییر قیمت اوراق'!$A$1:$S$40</definedName>
    <definedName name="_xlnm.Print_Area" localSheetId="9">'درآمد ناشی از فروش'!$A$1:$S$41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بانکی'!$A$1:$N$13</definedName>
    <definedName name="_xlnm.Print_Area" localSheetId="0">سهام!$A$1:$AC$43</definedName>
  </definedNames>
  <calcPr calcId="191029"/>
</workbook>
</file>

<file path=xl/calcChain.xml><?xml version="1.0" encoding="utf-8"?>
<calcChain xmlns="http://schemas.openxmlformats.org/spreadsheetml/2006/main">
  <c r="W65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9" i="9"/>
  <c r="L65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6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9" i="9"/>
  <c r="J10" i="9"/>
  <c r="J11" i="9"/>
  <c r="J65" i="9" s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9" i="9"/>
  <c r="S65" i="9"/>
  <c r="S22" i="9"/>
  <c r="P63" i="9"/>
  <c r="Q65" i="9"/>
  <c r="N65" i="9"/>
  <c r="N57" i="9"/>
  <c r="H65" i="9"/>
  <c r="H10" i="9"/>
  <c r="H14" i="9"/>
  <c r="H12" i="9"/>
  <c r="F24" i="9"/>
  <c r="F65" i="9" s="1"/>
  <c r="J13" i="13"/>
  <c r="J9" i="13"/>
  <c r="J10" i="13"/>
  <c r="J11" i="13"/>
  <c r="J12" i="13"/>
  <c r="J8" i="13"/>
  <c r="F13" i="13"/>
  <c r="F9" i="13"/>
  <c r="F10" i="13"/>
  <c r="F11" i="13"/>
  <c r="F12" i="13"/>
  <c r="F8" i="13"/>
  <c r="S42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8" i="15"/>
  <c r="O42" i="15"/>
  <c r="O35" i="15"/>
  <c r="Q41" i="19"/>
  <c r="Q40" i="19"/>
  <c r="I39" i="21"/>
  <c r="I40" i="21"/>
  <c r="I41" i="19"/>
  <c r="I11" i="19"/>
  <c r="G9" i="19"/>
  <c r="Q40" i="21"/>
  <c r="Q35" i="21"/>
  <c r="L17" i="7"/>
  <c r="L10" i="7"/>
  <c r="L11" i="7"/>
  <c r="L12" i="7"/>
  <c r="L13" i="7"/>
  <c r="L14" i="7"/>
  <c r="L15" i="7"/>
  <c r="L16" i="7"/>
  <c r="L9" i="7"/>
  <c r="AB4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9" i="2"/>
  <c r="H43" i="2"/>
  <c r="H39" i="2"/>
  <c r="X39" i="2"/>
  <c r="X43" i="2"/>
  <c r="Z43" i="2"/>
  <c r="Z39" i="2"/>
</calcChain>
</file>

<file path=xl/sharedStrings.xml><?xml version="1.0" encoding="utf-8"?>
<sst xmlns="http://schemas.openxmlformats.org/spreadsheetml/2006/main" count="467" uniqueCount="183">
  <si>
    <t>صندوق سرمایه‌گذاری سهام بزرگ کاردان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</si>
  <si>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</si>
  <si>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</si>
  <si>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</si>
  <si>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</si>
  <si>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</si>
  <si>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</si>
  <si>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</si>
  <si>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</si>
  <si>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</si>
  <si>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</si>
  <si>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</si>
  <si>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</si>
  <si>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</si>
  <si>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</si>
  <si>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</si>
  <si>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</si>
  <si>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</si>
  <si>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</si>
  <si>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</si>
  <si>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بیمه اتکایی ایران معین</t>
  </si>
  <si>
    <t>بیمه کوثر</t>
  </si>
  <si>
    <t>پارس فولاد سبزوار</t>
  </si>
  <si>
    <t>پالایش نفت اصفهان</t>
  </si>
  <si>
    <t>پتروشیمی پردیس</t>
  </si>
  <si>
    <t>پتروشیمی تندگویان</t>
  </si>
  <si>
    <t>تایدواترخاورمیانه</t>
  </si>
  <si>
    <t>ح . صنایع مس افق کرمان</t>
  </si>
  <si>
    <t>ح.پست بانک ایران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</si>
  <si>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</si>
  <si>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</si>
  <si>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</si>
  <si>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</si>
  <si>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</si>
  <si>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</si>
  <si>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</si>
  <si>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</si>
  <si>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</si>
  <si>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</si>
  <si>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</si>
  <si>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</si>
  <si>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</si>
  <si>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</si>
  <si>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گروه‌بهمن‌</t>
  </si>
  <si>
    <t>گواهي سپرده کالايي شمش طلا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</si>
  <si>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</si>
  <si>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</si>
  <si>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</si>
  <si>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</si>
  <si>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</si>
  <si>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سرمایه‌گذاری‌ سپه‌</t>
  </si>
  <si>
    <t>مبین انرژی خلیج فارس</t>
  </si>
  <si>
    <t>پست بانک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</si>
  <si>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</si>
  <si>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</si>
  <si>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</si>
  <si>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</si>
  <si>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</si>
  <si>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</si>
  <si>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</si>
  <si>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</si>
  <si>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</si>
  <si>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</si>
  <si>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</si>
  <si>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</si>
  <si>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خبهمن-1300-1403/09/25</t>
  </si>
  <si>
    <t>اختیار خرید</t>
  </si>
  <si>
    <t>موقعیت فروش</t>
  </si>
  <si>
    <t>-</t>
  </si>
  <si>
    <t>1403/09/25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</si>
  <si>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</si>
  <si>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</si>
  <si>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</si>
  <si>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</si>
  <si>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</si>
  <si>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</si>
  <si>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</si>
  <si>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</si>
  <si>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</si>
  <si>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</si>
  <si>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</si>
  <si>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</si>
  <si>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</si>
  <si>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</si>
  <si>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</si>
  <si>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</si>
  <si>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</si>
  <si>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</si>
  <si>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</si>
  <si>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</si>
  <si>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</si>
  <si>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</si>
  <si>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</si>
  <si>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</si>
  <si>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</si>
  <si>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</si>
  <si>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</si>
  <si>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</si>
  <si>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</si>
  <si>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</si>
  <si>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</si>
  <si>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</si>
  <si>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</si>
  <si>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</si>
  <si>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</si>
  <si>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</si>
  <si>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</si>
  <si>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</si>
  <si>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</si>
  <si>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</si>
  <si>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پارس فنر</t>
  </si>
  <si>
    <t>شرکت آهن و فولاد ارفع</t>
  </si>
  <si>
    <t>پویا زرکان آق دره</t>
  </si>
  <si>
    <t>صنعتی زر ماکارون</t>
  </si>
  <si>
    <t>داروسازی دانا</t>
  </si>
  <si>
    <t>بین المللی توسعه ص. معادن غدیر</t>
  </si>
  <si>
    <t>پخش هجرت</t>
  </si>
  <si>
    <t>نشاسته و گلوکز آردینه</t>
  </si>
  <si>
    <t>سرمایه‌گذاری‌صندوق‌بازنشستگی‌</t>
  </si>
  <si>
    <t>تولیدی و صنعتی گوهرفام</t>
  </si>
  <si>
    <t>قاسم ایران</t>
  </si>
  <si>
    <t>ملی شیمی کشاورز</t>
  </si>
  <si>
    <t>آنتی بیوتیک سازی ایران</t>
  </si>
  <si>
    <t>بانک سامان</t>
  </si>
  <si>
    <t>نخریسی و نساجی خسروی خراسان</t>
  </si>
  <si>
    <t>پخش البرز</t>
  </si>
  <si>
    <t>پرتو بار فرابر خلیج فارس</t>
  </si>
  <si>
    <t>فرآوری زغال سنگ پروده طبس</t>
  </si>
  <si>
    <t>تولیدات پتروشیمی قائد بصیر</t>
  </si>
  <si>
    <t>ایران خودرو دیزل</t>
  </si>
  <si>
    <t>تامین سرمایه نوین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</si>
  <si>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</si>
  <si>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</si>
  <si>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</si>
  <si>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</si>
  <si>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</si>
  <si>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</si>
  <si>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</si>
  <si>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</si>
  <si>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</si>
  <si>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</si>
  <si>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</si>
  <si>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</si>
  <si>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</si>
  <si>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</si>
  <si>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</si>
  <si>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</si>
  <si>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</si>
  <si>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</si>
  <si>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</si>
  <si>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</si>
  <si>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1403/05/27</t>
  </si>
  <si>
    <t>1403/04/31</t>
  </si>
  <si>
    <t>1403/03/07</t>
  </si>
  <si>
    <t>1402/12/17</t>
  </si>
  <si>
    <t>1403/04/28</t>
  </si>
  <si>
    <t>1403/08/26</t>
  </si>
  <si>
    <t>1403/02/22</t>
  </si>
  <si>
    <t>1403/03/26</t>
  </si>
  <si>
    <t>1402/10/06</t>
  </si>
  <si>
    <t>1403/06/18</t>
  </si>
  <si>
    <t>1403/03/02</t>
  </si>
  <si>
    <t>1403/03/12</t>
  </si>
  <si>
    <t>1403/07/23</t>
  </si>
  <si>
    <t>1403/05/30</t>
  </si>
  <si>
    <t>1402/11/24</t>
  </si>
  <si>
    <t>1403/02/13</t>
  </si>
  <si>
    <t>1403/05/11</t>
  </si>
  <si>
    <t>1402/11/18</t>
  </si>
  <si>
    <t>1403/04/10</t>
  </si>
  <si>
    <t>1402/10/30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</si>
  <si>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</si>
  <si>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</si>
  <si>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</si>
  <si>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</si>
  <si>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</si>
  <si>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</si>
  <si>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</si>
  <si>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</si>
  <si>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</si>
  <si>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</si>
  <si>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</si>
  <si>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ضهمن90041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</si>
</sst>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4" fontId="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6"/>
  <sheetViews>
    <sheetView rightToLeft="1" tabSelected="1" workbookViewId="0">
      <selection activeCell="G18" sqref="G1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42578125" bestFit="1" customWidth="1"/>
    <col min="9" max="9" width="1.28515625" customWidth="1"/>
    <col min="10" max="10" width="17.5703125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0.7109375" bestFit="1" customWidth="1"/>
    <col min="17" max="17" width="1.28515625" customWidth="1"/>
    <col min="18" max="18" width="1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31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1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1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31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31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15" t="s">
        <v>19</v>
      </c>
      <c r="B9" s="15"/>
      <c r="C9" s="15"/>
      <c r="E9" s="21">
        <v>36502254</v>
      </c>
      <c r="F9" s="21"/>
      <c r="G9" s="22"/>
      <c r="H9" s="23">
        <v>78082852278</v>
      </c>
      <c r="I9" s="22"/>
      <c r="J9" s="23">
        <v>136214136219.98</v>
      </c>
      <c r="K9" s="22"/>
      <c r="L9" s="23">
        <v>0</v>
      </c>
      <c r="M9" s="22"/>
      <c r="N9" s="23">
        <v>0</v>
      </c>
      <c r="O9" s="22"/>
      <c r="P9" s="23">
        <v>0</v>
      </c>
      <c r="Q9" s="22"/>
      <c r="R9" s="23">
        <v>0</v>
      </c>
      <c r="S9" s="22"/>
      <c r="T9" s="23">
        <v>36502254</v>
      </c>
      <c r="U9" s="22"/>
      <c r="V9" s="23">
        <v>3513</v>
      </c>
      <c r="W9" s="22"/>
      <c r="X9" s="23">
        <v>78082852278</v>
      </c>
      <c r="Y9" s="22"/>
      <c r="Z9" s="23">
        <v>127469435413.103</v>
      </c>
      <c r="AA9" s="22"/>
      <c r="AB9" s="24">
        <f>Z9/2235126054136*100</f>
        <v>5.7030087934963021</v>
      </c>
      <c r="AE9" s="31"/>
    </row>
    <row r="10" spans="1:31" ht="21.75" customHeight="1" x14ac:dyDescent="0.2">
      <c r="A10" s="16" t="s">
        <v>20</v>
      </c>
      <c r="B10" s="16"/>
      <c r="C10" s="16"/>
      <c r="E10" s="25">
        <v>1562500</v>
      </c>
      <c r="F10" s="25"/>
      <c r="G10" s="22"/>
      <c r="H10" s="26">
        <v>3543839889</v>
      </c>
      <c r="I10" s="22"/>
      <c r="J10" s="26">
        <v>3437238515.625</v>
      </c>
      <c r="K10" s="22"/>
      <c r="L10" s="26">
        <v>22645</v>
      </c>
      <c r="M10" s="22"/>
      <c r="N10" s="26">
        <v>48699932</v>
      </c>
      <c r="O10" s="22"/>
      <c r="P10" s="26">
        <v>-1585145</v>
      </c>
      <c r="Q10" s="22"/>
      <c r="R10" s="26">
        <v>3285602753</v>
      </c>
      <c r="S10" s="22"/>
      <c r="T10" s="26">
        <v>0</v>
      </c>
      <c r="U10" s="22"/>
      <c r="V10" s="26">
        <v>0</v>
      </c>
      <c r="W10" s="22"/>
      <c r="X10" s="26">
        <v>0</v>
      </c>
      <c r="Y10" s="22"/>
      <c r="Z10" s="26">
        <v>0</v>
      </c>
      <c r="AA10" s="22"/>
      <c r="AB10" s="32">
        <f t="shared" ref="AB10:AB43" si="0">Z10/2235126054136*100</f>
        <v>0</v>
      </c>
      <c r="AC10" s="33"/>
      <c r="AD10" s="33"/>
    </row>
    <row r="11" spans="1:31" ht="21.75" customHeight="1" x14ac:dyDescent="0.2">
      <c r="A11" s="16" t="s">
        <v>21</v>
      </c>
      <c r="B11" s="16"/>
      <c r="C11" s="16"/>
      <c r="E11" s="25">
        <v>17000000</v>
      </c>
      <c r="F11" s="25"/>
      <c r="G11" s="22"/>
      <c r="H11" s="26">
        <v>38758893549</v>
      </c>
      <c r="I11" s="22"/>
      <c r="J11" s="26">
        <v>28204180650</v>
      </c>
      <c r="K11" s="22"/>
      <c r="L11" s="26">
        <v>0</v>
      </c>
      <c r="M11" s="22"/>
      <c r="N11" s="26">
        <v>0</v>
      </c>
      <c r="O11" s="22"/>
      <c r="P11" s="26">
        <v>0</v>
      </c>
      <c r="Q11" s="22"/>
      <c r="R11" s="26">
        <v>0</v>
      </c>
      <c r="S11" s="22"/>
      <c r="T11" s="26">
        <v>17000000</v>
      </c>
      <c r="U11" s="22"/>
      <c r="V11" s="26">
        <v>1748</v>
      </c>
      <c r="W11" s="22"/>
      <c r="X11" s="26">
        <v>38758893549</v>
      </c>
      <c r="Y11" s="22"/>
      <c r="Z11" s="26">
        <v>29539189800</v>
      </c>
      <c r="AA11" s="22"/>
      <c r="AB11" s="32">
        <f t="shared" si="0"/>
        <v>1.3215894354297855</v>
      </c>
      <c r="AC11" s="33"/>
      <c r="AD11" s="33"/>
    </row>
    <row r="12" spans="1:31" ht="21.75" customHeight="1" x14ac:dyDescent="0.2">
      <c r="A12" s="16" t="s">
        <v>22</v>
      </c>
      <c r="B12" s="16"/>
      <c r="C12" s="16"/>
      <c r="E12" s="25">
        <v>1156822</v>
      </c>
      <c r="F12" s="25"/>
      <c r="G12" s="22"/>
      <c r="H12" s="26">
        <v>38572984974</v>
      </c>
      <c r="I12" s="22"/>
      <c r="J12" s="26">
        <v>43122709091.25</v>
      </c>
      <c r="K12" s="22"/>
      <c r="L12" s="26">
        <v>0</v>
      </c>
      <c r="M12" s="22"/>
      <c r="N12" s="26">
        <v>0</v>
      </c>
      <c r="O12" s="22"/>
      <c r="P12" s="26">
        <v>-19368</v>
      </c>
      <c r="Q12" s="22"/>
      <c r="R12" s="26">
        <v>837503493</v>
      </c>
      <c r="S12" s="22"/>
      <c r="T12" s="26">
        <v>1137454</v>
      </c>
      <c r="U12" s="22"/>
      <c r="V12" s="26">
        <v>43680</v>
      </c>
      <c r="W12" s="22"/>
      <c r="X12" s="26">
        <v>37927179852</v>
      </c>
      <c r="Y12" s="22"/>
      <c r="Z12" s="26">
        <v>49388370975.216003</v>
      </c>
      <c r="AA12" s="22"/>
      <c r="AB12" s="32">
        <f t="shared" si="0"/>
        <v>2.2096458892698712</v>
      </c>
      <c r="AC12" s="33"/>
      <c r="AD12" s="33"/>
    </row>
    <row r="13" spans="1:31" ht="21.75" customHeight="1" x14ac:dyDescent="0.2">
      <c r="A13" s="16" t="s">
        <v>23</v>
      </c>
      <c r="B13" s="16"/>
      <c r="C13" s="16"/>
      <c r="E13" s="25">
        <v>21204181</v>
      </c>
      <c r="F13" s="25"/>
      <c r="G13" s="22"/>
      <c r="H13" s="26">
        <v>110620948072</v>
      </c>
      <c r="I13" s="22"/>
      <c r="J13" s="26">
        <v>68946190738.496597</v>
      </c>
      <c r="K13" s="22"/>
      <c r="L13" s="26">
        <v>0</v>
      </c>
      <c r="M13" s="22"/>
      <c r="N13" s="26">
        <v>0</v>
      </c>
      <c r="O13" s="22"/>
      <c r="P13" s="26">
        <v>0</v>
      </c>
      <c r="Q13" s="22"/>
      <c r="R13" s="26">
        <v>0</v>
      </c>
      <c r="S13" s="22"/>
      <c r="T13" s="26">
        <v>21204181</v>
      </c>
      <c r="U13" s="22"/>
      <c r="V13" s="26">
        <v>3676</v>
      </c>
      <c r="W13" s="22"/>
      <c r="X13" s="26">
        <v>110620948072</v>
      </c>
      <c r="Y13" s="22"/>
      <c r="Z13" s="26">
        <v>77482787268.331802</v>
      </c>
      <c r="AA13" s="22"/>
      <c r="AB13" s="32">
        <f t="shared" si="0"/>
        <v>3.4665958604416693</v>
      </c>
      <c r="AC13" s="33"/>
      <c r="AD13" s="33"/>
    </row>
    <row r="14" spans="1:31" ht="21.75" customHeight="1" x14ac:dyDescent="0.2">
      <c r="A14" s="16" t="s">
        <v>24</v>
      </c>
      <c r="B14" s="16"/>
      <c r="C14" s="16"/>
      <c r="E14" s="25">
        <v>700982</v>
      </c>
      <c r="F14" s="25"/>
      <c r="G14" s="22"/>
      <c r="H14" s="26">
        <v>100118563930</v>
      </c>
      <c r="I14" s="22"/>
      <c r="J14" s="26">
        <v>140581650944.92499</v>
      </c>
      <c r="K14" s="22"/>
      <c r="L14" s="26">
        <v>0</v>
      </c>
      <c r="M14" s="22"/>
      <c r="N14" s="26">
        <v>0</v>
      </c>
      <c r="O14" s="22"/>
      <c r="P14" s="26">
        <v>0</v>
      </c>
      <c r="Q14" s="22"/>
      <c r="R14" s="26">
        <v>0</v>
      </c>
      <c r="S14" s="22"/>
      <c r="T14" s="26">
        <v>700982</v>
      </c>
      <c r="U14" s="22"/>
      <c r="V14" s="26">
        <v>227180</v>
      </c>
      <c r="W14" s="22"/>
      <c r="X14" s="26">
        <v>100118563930</v>
      </c>
      <c r="Y14" s="22"/>
      <c r="Z14" s="26">
        <v>158301558669.978</v>
      </c>
      <c r="AA14" s="22"/>
      <c r="AB14" s="32">
        <f t="shared" si="0"/>
        <v>7.0824443380742714</v>
      </c>
      <c r="AC14" s="33"/>
      <c r="AD14" s="33"/>
    </row>
    <row r="15" spans="1:31" ht="21.75" customHeight="1" x14ac:dyDescent="0.2">
      <c r="A15" s="16" t="s">
        <v>25</v>
      </c>
      <c r="B15" s="16"/>
      <c r="C15" s="16"/>
      <c r="E15" s="25">
        <v>4192144</v>
      </c>
      <c r="F15" s="25"/>
      <c r="G15" s="22"/>
      <c r="H15" s="26">
        <v>52292039055</v>
      </c>
      <c r="I15" s="22"/>
      <c r="J15" s="26">
        <v>44213999885.351997</v>
      </c>
      <c r="K15" s="22"/>
      <c r="L15" s="26">
        <v>0</v>
      </c>
      <c r="M15" s="22"/>
      <c r="N15" s="26">
        <v>0</v>
      </c>
      <c r="O15" s="22"/>
      <c r="P15" s="26">
        <v>-694878</v>
      </c>
      <c r="Q15" s="22"/>
      <c r="R15" s="26">
        <v>7168909072</v>
      </c>
      <c r="S15" s="22"/>
      <c r="T15" s="26">
        <v>3497266</v>
      </c>
      <c r="U15" s="22"/>
      <c r="V15" s="26">
        <v>10990</v>
      </c>
      <c r="W15" s="22"/>
      <c r="X15" s="26">
        <v>43624257723</v>
      </c>
      <c r="Y15" s="22"/>
      <c r="Z15" s="26">
        <v>38206265367.626999</v>
      </c>
      <c r="AA15" s="22"/>
      <c r="AB15" s="32">
        <f t="shared" si="0"/>
        <v>1.7093561813629272</v>
      </c>
      <c r="AC15" s="33"/>
      <c r="AD15" s="33"/>
    </row>
    <row r="16" spans="1:31" ht="21.75" customHeight="1" x14ac:dyDescent="0.2">
      <c r="A16" s="16" t="s">
        <v>26</v>
      </c>
      <c r="B16" s="16"/>
      <c r="C16" s="16"/>
      <c r="E16" s="25">
        <v>13790888</v>
      </c>
      <c r="F16" s="25"/>
      <c r="G16" s="22"/>
      <c r="H16" s="26">
        <v>55551073038</v>
      </c>
      <c r="I16" s="22"/>
      <c r="J16" s="26">
        <v>94453853970.996002</v>
      </c>
      <c r="K16" s="22"/>
      <c r="L16" s="26">
        <v>5746203</v>
      </c>
      <c r="M16" s="22"/>
      <c r="N16" s="26">
        <v>0</v>
      </c>
      <c r="O16" s="22"/>
      <c r="P16" s="26">
        <v>0</v>
      </c>
      <c r="Q16" s="22"/>
      <c r="R16" s="26">
        <v>0</v>
      </c>
      <c r="S16" s="22"/>
      <c r="T16" s="26">
        <v>19537091</v>
      </c>
      <c r="U16" s="22"/>
      <c r="V16" s="26">
        <v>5195</v>
      </c>
      <c r="W16" s="22"/>
      <c r="X16" s="26">
        <v>55551073038</v>
      </c>
      <c r="Y16" s="22"/>
      <c r="Z16" s="26">
        <v>100891291377.91701</v>
      </c>
      <c r="AA16" s="22"/>
      <c r="AB16" s="32">
        <f t="shared" si="0"/>
        <v>4.5138971554298797</v>
      </c>
      <c r="AC16" s="33"/>
      <c r="AD16" s="33"/>
    </row>
    <row r="17" spans="1:30" ht="21.75" customHeight="1" x14ac:dyDescent="0.2">
      <c r="A17" s="16" t="s">
        <v>27</v>
      </c>
      <c r="B17" s="16"/>
      <c r="C17" s="16"/>
      <c r="E17" s="25">
        <v>2204255</v>
      </c>
      <c r="F17" s="25"/>
      <c r="G17" s="22"/>
      <c r="H17" s="26">
        <v>5523863030</v>
      </c>
      <c r="I17" s="22"/>
      <c r="J17" s="26">
        <v>6654491216.5117502</v>
      </c>
      <c r="K17" s="22"/>
      <c r="L17" s="26">
        <v>385628</v>
      </c>
      <c r="M17" s="22"/>
      <c r="N17" s="26">
        <v>1167583851</v>
      </c>
      <c r="O17" s="22"/>
      <c r="P17" s="26">
        <v>-2589883</v>
      </c>
      <c r="Q17" s="22"/>
      <c r="R17" s="26">
        <v>0</v>
      </c>
      <c r="S17" s="22"/>
      <c r="T17" s="26">
        <v>0</v>
      </c>
      <c r="U17" s="22"/>
      <c r="V17" s="26">
        <v>0</v>
      </c>
      <c r="W17" s="22"/>
      <c r="X17" s="26">
        <v>0</v>
      </c>
      <c r="Y17" s="22"/>
      <c r="Z17" s="26">
        <v>0</v>
      </c>
      <c r="AA17" s="22"/>
      <c r="AB17" s="32">
        <f t="shared" si="0"/>
        <v>0</v>
      </c>
      <c r="AC17" s="33"/>
      <c r="AD17" s="33"/>
    </row>
    <row r="18" spans="1:30" ht="21.75" customHeight="1" x14ac:dyDescent="0.2">
      <c r="A18" s="16" t="s">
        <v>28</v>
      </c>
      <c r="B18" s="16"/>
      <c r="C18" s="16"/>
      <c r="E18" s="25">
        <v>4228650</v>
      </c>
      <c r="F18" s="25"/>
      <c r="G18" s="22"/>
      <c r="H18" s="26">
        <v>12020098820</v>
      </c>
      <c r="I18" s="22"/>
      <c r="J18" s="26">
        <v>12282596413.965</v>
      </c>
      <c r="K18" s="22"/>
      <c r="L18" s="26">
        <v>0</v>
      </c>
      <c r="M18" s="22"/>
      <c r="N18" s="26">
        <v>0</v>
      </c>
      <c r="O18" s="22"/>
      <c r="P18" s="26">
        <v>-4228650</v>
      </c>
      <c r="Q18" s="22"/>
      <c r="R18" s="26">
        <v>0</v>
      </c>
      <c r="S18" s="22"/>
      <c r="T18" s="26">
        <v>0</v>
      </c>
      <c r="U18" s="22"/>
      <c r="V18" s="26">
        <v>0</v>
      </c>
      <c r="W18" s="22"/>
      <c r="X18" s="26">
        <v>0</v>
      </c>
      <c r="Y18" s="22"/>
      <c r="Z18" s="26">
        <v>0</v>
      </c>
      <c r="AA18" s="22"/>
      <c r="AB18" s="32">
        <f t="shared" si="0"/>
        <v>0</v>
      </c>
      <c r="AC18" s="33"/>
      <c r="AD18" s="33"/>
    </row>
    <row r="19" spans="1:30" ht="21.75" customHeight="1" x14ac:dyDescent="0.2">
      <c r="A19" s="16" t="s">
        <v>29</v>
      </c>
      <c r="B19" s="16"/>
      <c r="C19" s="16"/>
      <c r="E19" s="25">
        <v>1738651</v>
      </c>
      <c r="F19" s="25"/>
      <c r="G19" s="22"/>
      <c r="H19" s="26">
        <v>45065474225</v>
      </c>
      <c r="I19" s="22"/>
      <c r="J19" s="26">
        <v>39802887791.446503</v>
      </c>
      <c r="K19" s="22"/>
      <c r="L19" s="26">
        <v>0</v>
      </c>
      <c r="M19" s="22"/>
      <c r="N19" s="26">
        <v>0</v>
      </c>
      <c r="O19" s="22"/>
      <c r="P19" s="26">
        <v>0</v>
      </c>
      <c r="Q19" s="22"/>
      <c r="R19" s="26">
        <v>0</v>
      </c>
      <c r="S19" s="22"/>
      <c r="T19" s="26">
        <v>1738651</v>
      </c>
      <c r="U19" s="22"/>
      <c r="V19" s="26">
        <v>25770</v>
      </c>
      <c r="W19" s="22"/>
      <c r="X19" s="26">
        <v>45065474225</v>
      </c>
      <c r="Y19" s="22"/>
      <c r="Z19" s="26">
        <v>44538446304.193497</v>
      </c>
      <c r="AA19" s="22"/>
      <c r="AB19" s="32">
        <f t="shared" si="0"/>
        <v>1.9926592606165145</v>
      </c>
      <c r="AC19" s="33"/>
      <c r="AD19" s="33"/>
    </row>
    <row r="20" spans="1:30" ht="21.75" customHeight="1" x14ac:dyDescent="0.2">
      <c r="A20" s="16" t="s">
        <v>30</v>
      </c>
      <c r="B20" s="16"/>
      <c r="C20" s="16"/>
      <c r="E20" s="25">
        <v>3622000</v>
      </c>
      <c r="F20" s="25"/>
      <c r="G20" s="22"/>
      <c r="H20" s="26">
        <v>60013100519</v>
      </c>
      <c r="I20" s="22"/>
      <c r="J20" s="26">
        <v>46085748480</v>
      </c>
      <c r="K20" s="22"/>
      <c r="L20" s="26">
        <v>0</v>
      </c>
      <c r="M20" s="22"/>
      <c r="N20" s="26">
        <v>0</v>
      </c>
      <c r="O20" s="22"/>
      <c r="P20" s="26">
        <v>0</v>
      </c>
      <c r="Q20" s="22"/>
      <c r="R20" s="26">
        <v>0</v>
      </c>
      <c r="S20" s="22"/>
      <c r="T20" s="26">
        <v>3622000</v>
      </c>
      <c r="U20" s="22"/>
      <c r="V20" s="26">
        <v>14890</v>
      </c>
      <c r="W20" s="22"/>
      <c r="X20" s="26">
        <v>60013100519</v>
      </c>
      <c r="Y20" s="22"/>
      <c r="Z20" s="26">
        <v>53610687099</v>
      </c>
      <c r="AA20" s="22"/>
      <c r="AB20" s="32">
        <f t="shared" si="0"/>
        <v>2.3985531822599375</v>
      </c>
      <c r="AC20" s="33"/>
      <c r="AD20" s="33"/>
    </row>
    <row r="21" spans="1:30" ht="21.75" customHeight="1" x14ac:dyDescent="0.2">
      <c r="A21" s="16" t="s">
        <v>31</v>
      </c>
      <c r="B21" s="16"/>
      <c r="C21" s="16"/>
      <c r="E21" s="25">
        <v>38750986</v>
      </c>
      <c r="F21" s="25"/>
      <c r="G21" s="22"/>
      <c r="H21" s="26">
        <v>82749270186</v>
      </c>
      <c r="I21" s="22"/>
      <c r="J21" s="26">
        <v>63443127842.045097</v>
      </c>
      <c r="K21" s="22"/>
      <c r="L21" s="26">
        <v>0</v>
      </c>
      <c r="M21" s="22"/>
      <c r="N21" s="26">
        <v>0</v>
      </c>
      <c r="O21" s="22"/>
      <c r="P21" s="26">
        <v>0</v>
      </c>
      <c r="Q21" s="22"/>
      <c r="R21" s="26">
        <v>0</v>
      </c>
      <c r="S21" s="22"/>
      <c r="T21" s="26">
        <v>38750986</v>
      </c>
      <c r="U21" s="22"/>
      <c r="V21" s="26">
        <v>1919</v>
      </c>
      <c r="W21" s="22"/>
      <c r="X21" s="26">
        <v>82749270186</v>
      </c>
      <c r="Y21" s="22"/>
      <c r="Z21" s="26">
        <v>73920681438.302704</v>
      </c>
      <c r="AA21" s="22"/>
      <c r="AB21" s="32">
        <f t="shared" si="0"/>
        <v>3.3072265119685675</v>
      </c>
      <c r="AC21" s="33"/>
      <c r="AD21" s="33"/>
    </row>
    <row r="22" spans="1:30" ht="21.75" customHeight="1" x14ac:dyDescent="0.2">
      <c r="A22" s="16" t="s">
        <v>32</v>
      </c>
      <c r="B22" s="16"/>
      <c r="C22" s="16"/>
      <c r="E22" s="25">
        <v>11509789</v>
      </c>
      <c r="F22" s="25"/>
      <c r="G22" s="22"/>
      <c r="H22" s="26">
        <v>67522698443</v>
      </c>
      <c r="I22" s="22"/>
      <c r="J22" s="26">
        <v>103200577914.159</v>
      </c>
      <c r="K22" s="22"/>
      <c r="L22" s="26">
        <v>0</v>
      </c>
      <c r="M22" s="22"/>
      <c r="N22" s="26">
        <v>0</v>
      </c>
      <c r="O22" s="22"/>
      <c r="P22" s="26">
        <v>0</v>
      </c>
      <c r="Q22" s="22"/>
      <c r="R22" s="26">
        <v>0</v>
      </c>
      <c r="S22" s="22"/>
      <c r="T22" s="26">
        <v>11509789</v>
      </c>
      <c r="U22" s="22"/>
      <c r="V22" s="26">
        <v>10100</v>
      </c>
      <c r="W22" s="22"/>
      <c r="X22" s="26">
        <v>67522698443</v>
      </c>
      <c r="Y22" s="22"/>
      <c r="Z22" s="26">
        <v>115557188130.045</v>
      </c>
      <c r="AA22" s="22"/>
      <c r="AB22" s="32">
        <f t="shared" si="0"/>
        <v>5.1700523966517071</v>
      </c>
      <c r="AC22" s="33"/>
      <c r="AD22" s="33"/>
    </row>
    <row r="23" spans="1:30" ht="21.75" customHeight="1" x14ac:dyDescent="0.2">
      <c r="A23" s="16" t="s">
        <v>33</v>
      </c>
      <c r="B23" s="16"/>
      <c r="C23" s="16"/>
      <c r="E23" s="25">
        <v>10000000</v>
      </c>
      <c r="F23" s="25"/>
      <c r="G23" s="22"/>
      <c r="H23" s="26">
        <v>51047328000</v>
      </c>
      <c r="I23" s="22"/>
      <c r="J23" s="26">
        <v>48807855000</v>
      </c>
      <c r="K23" s="22"/>
      <c r="L23" s="26">
        <v>10377270</v>
      </c>
      <c r="M23" s="22"/>
      <c r="N23" s="26">
        <v>50490721416</v>
      </c>
      <c r="O23" s="22"/>
      <c r="P23" s="26">
        <v>0</v>
      </c>
      <c r="Q23" s="22"/>
      <c r="R23" s="26">
        <v>0</v>
      </c>
      <c r="S23" s="22"/>
      <c r="T23" s="26">
        <v>20377270</v>
      </c>
      <c r="U23" s="22"/>
      <c r="V23" s="26">
        <v>5830</v>
      </c>
      <c r="W23" s="22"/>
      <c r="X23" s="26">
        <v>101538049416</v>
      </c>
      <c r="Y23" s="22"/>
      <c r="Z23" s="26">
        <v>118092627169.605</v>
      </c>
      <c r="AA23" s="22"/>
      <c r="AB23" s="32">
        <f t="shared" si="0"/>
        <v>5.2834884614708821</v>
      </c>
      <c r="AC23" s="33"/>
      <c r="AD23" s="33"/>
    </row>
    <row r="24" spans="1:30" ht="21.75" customHeight="1" x14ac:dyDescent="0.2">
      <c r="A24" s="16" t="s">
        <v>34</v>
      </c>
      <c r="B24" s="16"/>
      <c r="C24" s="16"/>
      <c r="E24" s="25">
        <v>2000000</v>
      </c>
      <c r="F24" s="25"/>
      <c r="G24" s="22"/>
      <c r="H24" s="26">
        <v>49005434880</v>
      </c>
      <c r="I24" s="22"/>
      <c r="J24" s="26">
        <v>55825848000</v>
      </c>
      <c r="K24" s="22"/>
      <c r="L24" s="26">
        <v>0</v>
      </c>
      <c r="M24" s="22"/>
      <c r="N24" s="26">
        <v>0</v>
      </c>
      <c r="O24" s="22"/>
      <c r="P24" s="26">
        <v>0</v>
      </c>
      <c r="Q24" s="22"/>
      <c r="R24" s="26">
        <v>0</v>
      </c>
      <c r="S24" s="22"/>
      <c r="T24" s="26">
        <v>2000000</v>
      </c>
      <c r="U24" s="22"/>
      <c r="V24" s="26">
        <v>35900</v>
      </c>
      <c r="W24" s="22"/>
      <c r="X24" s="26">
        <v>49005434880</v>
      </c>
      <c r="Y24" s="22"/>
      <c r="Z24" s="26">
        <v>71372790000</v>
      </c>
      <c r="AA24" s="22"/>
      <c r="AB24" s="32">
        <f t="shared" si="0"/>
        <v>3.1932333242649951</v>
      </c>
      <c r="AC24" s="33"/>
      <c r="AD24" s="33"/>
    </row>
    <row r="25" spans="1:30" ht="21.75" customHeight="1" x14ac:dyDescent="0.2">
      <c r="A25" s="16" t="s">
        <v>35</v>
      </c>
      <c r="B25" s="16"/>
      <c r="C25" s="16"/>
      <c r="E25" s="25">
        <v>1694254</v>
      </c>
      <c r="F25" s="25"/>
      <c r="G25" s="22"/>
      <c r="H25" s="26">
        <v>37746115823</v>
      </c>
      <c r="I25" s="22"/>
      <c r="J25" s="26">
        <v>72015245548.811996</v>
      </c>
      <c r="K25" s="22"/>
      <c r="L25" s="26">
        <v>0</v>
      </c>
      <c r="M25" s="22"/>
      <c r="N25" s="26">
        <v>0</v>
      </c>
      <c r="O25" s="22"/>
      <c r="P25" s="26">
        <v>0</v>
      </c>
      <c r="Q25" s="22"/>
      <c r="R25" s="26">
        <v>0</v>
      </c>
      <c r="S25" s="22"/>
      <c r="T25" s="26">
        <v>1694254</v>
      </c>
      <c r="U25" s="22"/>
      <c r="V25" s="26">
        <v>49890</v>
      </c>
      <c r="W25" s="22"/>
      <c r="X25" s="26">
        <v>37746115823</v>
      </c>
      <c r="Y25" s="22"/>
      <c r="Z25" s="26">
        <v>84023400384.242996</v>
      </c>
      <c r="AA25" s="22"/>
      <c r="AB25" s="32">
        <f t="shared" si="0"/>
        <v>3.7592242383270276</v>
      </c>
      <c r="AC25" s="33"/>
      <c r="AD25" s="33"/>
    </row>
    <row r="26" spans="1:30" ht="21.75" customHeight="1" x14ac:dyDescent="0.2">
      <c r="A26" s="16" t="s">
        <v>36</v>
      </c>
      <c r="B26" s="16"/>
      <c r="C26" s="16"/>
      <c r="E26" s="25">
        <v>2224603</v>
      </c>
      <c r="F26" s="25"/>
      <c r="G26" s="22"/>
      <c r="H26" s="26">
        <v>35311027462</v>
      </c>
      <c r="I26" s="22"/>
      <c r="J26" s="26">
        <v>57893577906.086998</v>
      </c>
      <c r="K26" s="22"/>
      <c r="L26" s="26">
        <v>0</v>
      </c>
      <c r="M26" s="22"/>
      <c r="N26" s="26">
        <v>0</v>
      </c>
      <c r="O26" s="22"/>
      <c r="P26" s="26">
        <v>0</v>
      </c>
      <c r="Q26" s="22"/>
      <c r="R26" s="26">
        <v>0</v>
      </c>
      <c r="S26" s="22"/>
      <c r="T26" s="26">
        <v>2224603</v>
      </c>
      <c r="U26" s="22"/>
      <c r="V26" s="26">
        <v>31730</v>
      </c>
      <c r="W26" s="22"/>
      <c r="X26" s="26">
        <v>35311027462</v>
      </c>
      <c r="Y26" s="22"/>
      <c r="Z26" s="26">
        <v>70166662603.519501</v>
      </c>
      <c r="AA26" s="22"/>
      <c r="AB26" s="32">
        <f t="shared" si="0"/>
        <v>3.1392709361371027</v>
      </c>
      <c r="AC26" s="33"/>
      <c r="AD26" s="33"/>
    </row>
    <row r="27" spans="1:30" ht="21.75" customHeight="1" x14ac:dyDescent="0.2">
      <c r="A27" s="16" t="s">
        <v>37</v>
      </c>
      <c r="B27" s="16"/>
      <c r="C27" s="16"/>
      <c r="E27" s="25">
        <v>8554343</v>
      </c>
      <c r="F27" s="25"/>
      <c r="G27" s="22"/>
      <c r="H27" s="26">
        <v>51364889994</v>
      </c>
      <c r="I27" s="22"/>
      <c r="J27" s="26">
        <v>36071612244.114304</v>
      </c>
      <c r="K27" s="22"/>
      <c r="L27" s="26">
        <v>0</v>
      </c>
      <c r="M27" s="22"/>
      <c r="N27" s="26">
        <v>0</v>
      </c>
      <c r="O27" s="22"/>
      <c r="P27" s="26">
        <v>0</v>
      </c>
      <c r="Q27" s="22"/>
      <c r="R27" s="26">
        <v>0</v>
      </c>
      <c r="S27" s="22"/>
      <c r="T27" s="26">
        <v>8554343</v>
      </c>
      <c r="U27" s="22"/>
      <c r="V27" s="26">
        <v>5027</v>
      </c>
      <c r="W27" s="22"/>
      <c r="X27" s="26">
        <v>51364889994</v>
      </c>
      <c r="Y27" s="22"/>
      <c r="Z27" s="26">
        <v>42746816301.547096</v>
      </c>
      <c r="AA27" s="22"/>
      <c r="AB27" s="32">
        <f t="shared" si="0"/>
        <v>1.9125013653008984</v>
      </c>
      <c r="AC27" s="33"/>
      <c r="AD27" s="33"/>
    </row>
    <row r="28" spans="1:30" ht="21.75" customHeight="1" x14ac:dyDescent="0.2">
      <c r="A28" s="16" t="s">
        <v>38</v>
      </c>
      <c r="B28" s="16"/>
      <c r="C28" s="16"/>
      <c r="E28" s="25">
        <v>14604036</v>
      </c>
      <c r="F28" s="25"/>
      <c r="G28" s="22"/>
      <c r="H28" s="26">
        <v>60510520657</v>
      </c>
      <c r="I28" s="22"/>
      <c r="J28" s="26">
        <v>44306317340.661598</v>
      </c>
      <c r="K28" s="22"/>
      <c r="L28" s="26">
        <v>0</v>
      </c>
      <c r="M28" s="22"/>
      <c r="N28" s="26">
        <v>0</v>
      </c>
      <c r="O28" s="22"/>
      <c r="P28" s="26">
        <v>0</v>
      </c>
      <c r="Q28" s="22"/>
      <c r="R28" s="26">
        <v>0</v>
      </c>
      <c r="S28" s="22"/>
      <c r="T28" s="26">
        <v>14604036</v>
      </c>
      <c r="U28" s="22"/>
      <c r="V28" s="26">
        <v>3670</v>
      </c>
      <c r="W28" s="22"/>
      <c r="X28" s="26">
        <v>60510520657</v>
      </c>
      <c r="Y28" s="22"/>
      <c r="Z28" s="26">
        <v>53277911087.886002</v>
      </c>
      <c r="AA28" s="22"/>
      <c r="AB28" s="32">
        <f t="shared" si="0"/>
        <v>2.3836647149854313</v>
      </c>
      <c r="AC28" s="33"/>
      <c r="AD28" s="33"/>
    </row>
    <row r="29" spans="1:30" ht="21.75" customHeight="1" x14ac:dyDescent="0.2">
      <c r="A29" s="16" t="s">
        <v>39</v>
      </c>
      <c r="B29" s="16"/>
      <c r="C29" s="16"/>
      <c r="E29" s="25">
        <v>8817021</v>
      </c>
      <c r="F29" s="25"/>
      <c r="G29" s="22"/>
      <c r="H29" s="26">
        <v>30921967587</v>
      </c>
      <c r="I29" s="22"/>
      <c r="J29" s="26">
        <v>36153808865.831299</v>
      </c>
      <c r="K29" s="22"/>
      <c r="L29" s="26">
        <v>2589883</v>
      </c>
      <c r="M29" s="22"/>
      <c r="N29" s="26">
        <v>0</v>
      </c>
      <c r="O29" s="22"/>
      <c r="P29" s="26">
        <v>0</v>
      </c>
      <c r="Q29" s="22"/>
      <c r="R29" s="26">
        <v>0</v>
      </c>
      <c r="S29" s="22"/>
      <c r="T29" s="26">
        <v>11406904</v>
      </c>
      <c r="U29" s="22"/>
      <c r="V29" s="26">
        <v>4922</v>
      </c>
      <c r="W29" s="22"/>
      <c r="X29" s="26">
        <v>40203297468</v>
      </c>
      <c r="Y29" s="22"/>
      <c r="Z29" s="26">
        <v>55810720038.1464</v>
      </c>
      <c r="AA29" s="22"/>
      <c r="AB29" s="32">
        <f t="shared" si="0"/>
        <v>2.49698310906766</v>
      </c>
      <c r="AC29" s="33"/>
      <c r="AD29" s="33"/>
    </row>
    <row r="30" spans="1:30" ht="21.75" customHeight="1" x14ac:dyDescent="0.2">
      <c r="A30" s="16" t="s">
        <v>40</v>
      </c>
      <c r="B30" s="16"/>
      <c r="C30" s="16"/>
      <c r="E30" s="25">
        <v>41771579</v>
      </c>
      <c r="F30" s="25"/>
      <c r="G30" s="22"/>
      <c r="H30" s="26">
        <v>126207527690</v>
      </c>
      <c r="I30" s="22"/>
      <c r="J30" s="26">
        <v>159822173665.953</v>
      </c>
      <c r="K30" s="22"/>
      <c r="L30" s="26">
        <v>0</v>
      </c>
      <c r="M30" s="22"/>
      <c r="N30" s="26">
        <v>0</v>
      </c>
      <c r="O30" s="22"/>
      <c r="P30" s="26">
        <v>-250000</v>
      </c>
      <c r="Q30" s="22"/>
      <c r="R30" s="26">
        <v>1046098480</v>
      </c>
      <c r="S30" s="22"/>
      <c r="T30" s="26">
        <v>41521579</v>
      </c>
      <c r="U30" s="22"/>
      <c r="V30" s="26">
        <v>4674</v>
      </c>
      <c r="W30" s="22"/>
      <c r="X30" s="26">
        <v>125452184400</v>
      </c>
      <c r="Y30" s="22"/>
      <c r="Z30" s="26">
        <v>192917132677.53601</v>
      </c>
      <c r="AA30" s="22"/>
      <c r="AB30" s="32">
        <f t="shared" si="0"/>
        <v>8.6311522484627456</v>
      </c>
      <c r="AC30" s="33"/>
      <c r="AD30" s="33"/>
    </row>
    <row r="31" spans="1:30" ht="21.75" customHeight="1" x14ac:dyDescent="0.2">
      <c r="A31" s="16" t="s">
        <v>41</v>
      </c>
      <c r="B31" s="16"/>
      <c r="C31" s="16"/>
      <c r="E31" s="25">
        <v>5353304</v>
      </c>
      <c r="F31" s="25"/>
      <c r="G31" s="22"/>
      <c r="H31" s="26">
        <v>42996964933</v>
      </c>
      <c r="I31" s="22"/>
      <c r="J31" s="26">
        <v>37675879035.695999</v>
      </c>
      <c r="K31" s="22"/>
      <c r="L31" s="26">
        <v>0</v>
      </c>
      <c r="M31" s="22"/>
      <c r="N31" s="26">
        <v>0</v>
      </c>
      <c r="O31" s="22"/>
      <c r="P31" s="26">
        <v>0</v>
      </c>
      <c r="Q31" s="22"/>
      <c r="R31" s="26">
        <v>0</v>
      </c>
      <c r="S31" s="22"/>
      <c r="T31" s="26">
        <v>5353304</v>
      </c>
      <c r="U31" s="22"/>
      <c r="V31" s="26">
        <v>6840</v>
      </c>
      <c r="W31" s="22"/>
      <c r="X31" s="26">
        <v>42996964933</v>
      </c>
      <c r="Y31" s="22"/>
      <c r="Z31" s="26">
        <v>36398730593.807999</v>
      </c>
      <c r="AA31" s="22"/>
      <c r="AB31" s="32">
        <f t="shared" si="0"/>
        <v>1.6284867033093633</v>
      </c>
      <c r="AC31" s="33"/>
      <c r="AD31" s="33"/>
    </row>
    <row r="32" spans="1:30" ht="21.75" customHeight="1" x14ac:dyDescent="0.2">
      <c r="A32" s="16" t="s">
        <v>42</v>
      </c>
      <c r="B32" s="16"/>
      <c r="C32" s="16"/>
      <c r="E32" s="25">
        <v>30000000</v>
      </c>
      <c r="F32" s="25"/>
      <c r="G32" s="22"/>
      <c r="H32" s="26">
        <v>37594104480</v>
      </c>
      <c r="I32" s="22"/>
      <c r="J32" s="26">
        <v>37306696500</v>
      </c>
      <c r="K32" s="22"/>
      <c r="L32" s="26">
        <v>0</v>
      </c>
      <c r="M32" s="22"/>
      <c r="N32" s="26">
        <v>0</v>
      </c>
      <c r="O32" s="22"/>
      <c r="P32" s="26">
        <v>0</v>
      </c>
      <c r="Q32" s="22"/>
      <c r="R32" s="26">
        <v>0</v>
      </c>
      <c r="S32" s="22"/>
      <c r="T32" s="26">
        <v>30000000</v>
      </c>
      <c r="U32" s="22"/>
      <c r="V32" s="26">
        <v>1444</v>
      </c>
      <c r="W32" s="22"/>
      <c r="X32" s="26">
        <v>37594104480</v>
      </c>
      <c r="Y32" s="22"/>
      <c r="Z32" s="26">
        <v>43062246000</v>
      </c>
      <c r="AA32" s="22"/>
      <c r="AB32" s="32">
        <f t="shared" si="0"/>
        <v>1.9266137549743674</v>
      </c>
      <c r="AC32" s="33"/>
      <c r="AD32" s="33"/>
    </row>
    <row r="33" spans="1:30" ht="21.75" customHeight="1" x14ac:dyDescent="0.2">
      <c r="A33" s="16" t="s">
        <v>43</v>
      </c>
      <c r="B33" s="16"/>
      <c r="C33" s="16"/>
      <c r="E33" s="25">
        <v>19848641</v>
      </c>
      <c r="F33" s="25"/>
      <c r="G33" s="22"/>
      <c r="H33" s="26">
        <v>51795311782</v>
      </c>
      <c r="I33" s="22"/>
      <c r="J33" s="26">
        <v>26951919806.5443</v>
      </c>
      <c r="K33" s="22"/>
      <c r="L33" s="26">
        <v>0</v>
      </c>
      <c r="M33" s="22"/>
      <c r="N33" s="26">
        <v>0</v>
      </c>
      <c r="O33" s="22"/>
      <c r="P33" s="26">
        <v>0</v>
      </c>
      <c r="Q33" s="22"/>
      <c r="R33" s="26">
        <v>0</v>
      </c>
      <c r="S33" s="22"/>
      <c r="T33" s="26">
        <v>19848641</v>
      </c>
      <c r="U33" s="22"/>
      <c r="V33" s="26">
        <v>1757</v>
      </c>
      <c r="W33" s="22"/>
      <c r="X33" s="26">
        <v>51795311782</v>
      </c>
      <c r="Y33" s="22"/>
      <c r="Z33" s="26">
        <v>34666561566.689796</v>
      </c>
      <c r="AA33" s="22"/>
      <c r="AB33" s="32">
        <f t="shared" si="0"/>
        <v>1.550989104285232</v>
      </c>
      <c r="AC33" s="33"/>
      <c r="AD33" s="33"/>
    </row>
    <row r="34" spans="1:30" ht="21.75" customHeight="1" x14ac:dyDescent="0.2">
      <c r="A34" s="16" t="s">
        <v>44</v>
      </c>
      <c r="B34" s="16"/>
      <c r="C34" s="16"/>
      <c r="E34" s="25">
        <v>17712</v>
      </c>
      <c r="F34" s="25"/>
      <c r="G34" s="22"/>
      <c r="H34" s="26">
        <v>83998563805</v>
      </c>
      <c r="I34" s="22"/>
      <c r="J34" s="26">
        <v>102761007726.067</v>
      </c>
      <c r="K34" s="22"/>
      <c r="L34" s="26">
        <v>0</v>
      </c>
      <c r="M34" s="22"/>
      <c r="N34" s="26">
        <v>0</v>
      </c>
      <c r="O34" s="22"/>
      <c r="P34" s="26">
        <v>0</v>
      </c>
      <c r="Q34" s="22"/>
      <c r="R34" s="26">
        <v>0</v>
      </c>
      <c r="S34" s="22"/>
      <c r="T34" s="26">
        <v>17712</v>
      </c>
      <c r="U34" s="22"/>
      <c r="V34" s="26">
        <v>6065096</v>
      </c>
      <c r="W34" s="22"/>
      <c r="X34" s="26">
        <v>83998563805</v>
      </c>
      <c r="Y34" s="22"/>
      <c r="Z34" s="26">
        <v>107167160399.155</v>
      </c>
      <c r="AA34" s="22"/>
      <c r="AB34" s="32">
        <f t="shared" si="0"/>
        <v>4.7946808279938846</v>
      </c>
      <c r="AC34" s="33"/>
      <c r="AD34" s="33"/>
    </row>
    <row r="35" spans="1:30" ht="21.75" customHeight="1" x14ac:dyDescent="0.2">
      <c r="A35" s="16" t="s">
        <v>45</v>
      </c>
      <c r="B35" s="16"/>
      <c r="C35" s="16"/>
      <c r="E35" s="25">
        <v>18404889</v>
      </c>
      <c r="F35" s="25"/>
      <c r="G35" s="22"/>
      <c r="H35" s="26">
        <v>100882261636</v>
      </c>
      <c r="I35" s="22"/>
      <c r="J35" s="26">
        <v>105381388284.192</v>
      </c>
      <c r="K35" s="22"/>
      <c r="L35" s="26">
        <v>0</v>
      </c>
      <c r="M35" s="22"/>
      <c r="N35" s="26">
        <v>0</v>
      </c>
      <c r="O35" s="22"/>
      <c r="P35" s="26">
        <v>0</v>
      </c>
      <c r="Q35" s="22"/>
      <c r="R35" s="26">
        <v>0</v>
      </c>
      <c r="S35" s="22"/>
      <c r="T35" s="26">
        <v>18404889</v>
      </c>
      <c r="U35" s="22"/>
      <c r="V35" s="26">
        <v>6520</v>
      </c>
      <c r="W35" s="22"/>
      <c r="X35" s="26">
        <v>100882261636</v>
      </c>
      <c r="Y35" s="22"/>
      <c r="Z35" s="26">
        <v>119285877016.134</v>
      </c>
      <c r="AA35" s="22"/>
      <c r="AB35" s="32">
        <f t="shared" si="0"/>
        <v>5.3368747053617343</v>
      </c>
      <c r="AC35" s="33"/>
      <c r="AD35" s="33"/>
    </row>
    <row r="36" spans="1:30" ht="21.75" customHeight="1" x14ac:dyDescent="0.2">
      <c r="A36" s="16" t="s">
        <v>46</v>
      </c>
      <c r="B36" s="16"/>
      <c r="C36" s="16"/>
      <c r="E36" s="25">
        <v>3545504</v>
      </c>
      <c r="F36" s="25"/>
      <c r="G36" s="22"/>
      <c r="H36" s="26">
        <v>45667805170</v>
      </c>
      <c r="I36" s="22"/>
      <c r="J36" s="26">
        <v>41764237776.720001</v>
      </c>
      <c r="K36" s="22"/>
      <c r="L36" s="26">
        <v>0</v>
      </c>
      <c r="M36" s="22"/>
      <c r="N36" s="26">
        <v>0</v>
      </c>
      <c r="O36" s="22"/>
      <c r="P36" s="26">
        <v>0</v>
      </c>
      <c r="Q36" s="22"/>
      <c r="R36" s="26">
        <v>0</v>
      </c>
      <c r="S36" s="22"/>
      <c r="T36" s="26">
        <v>3545504</v>
      </c>
      <c r="U36" s="22"/>
      <c r="V36" s="26">
        <v>13370</v>
      </c>
      <c r="W36" s="22"/>
      <c r="X36" s="26">
        <v>45667805170</v>
      </c>
      <c r="Y36" s="22"/>
      <c r="Z36" s="26">
        <v>47121338318.543999</v>
      </c>
      <c r="AA36" s="22"/>
      <c r="AB36" s="32">
        <f t="shared" si="0"/>
        <v>2.1082183813010498</v>
      </c>
      <c r="AC36" s="33"/>
      <c r="AD36" s="33"/>
    </row>
    <row r="37" spans="1:30" ht="21.75" customHeight="1" x14ac:dyDescent="0.2">
      <c r="A37" s="16" t="s">
        <v>47</v>
      </c>
      <c r="B37" s="16"/>
      <c r="C37" s="16"/>
      <c r="E37" s="25">
        <v>1931644</v>
      </c>
      <c r="F37" s="25"/>
      <c r="G37" s="22"/>
      <c r="H37" s="26">
        <v>13681127618</v>
      </c>
      <c r="I37" s="22"/>
      <c r="J37" s="26">
        <v>13057024883.76</v>
      </c>
      <c r="K37" s="22"/>
      <c r="L37" s="26">
        <v>0</v>
      </c>
      <c r="M37" s="22"/>
      <c r="N37" s="26">
        <v>0</v>
      </c>
      <c r="O37" s="22"/>
      <c r="P37" s="26">
        <v>0</v>
      </c>
      <c r="Q37" s="22"/>
      <c r="R37" s="26">
        <v>0</v>
      </c>
      <c r="S37" s="22"/>
      <c r="T37" s="26">
        <v>1931644</v>
      </c>
      <c r="U37" s="22"/>
      <c r="V37" s="26">
        <v>8530</v>
      </c>
      <c r="W37" s="22"/>
      <c r="X37" s="26">
        <v>13681127618</v>
      </c>
      <c r="Y37" s="22"/>
      <c r="Z37" s="26">
        <v>16378885626.246</v>
      </c>
      <c r="AA37" s="22"/>
      <c r="AB37" s="32">
        <f t="shared" si="0"/>
        <v>0.73279471625045978</v>
      </c>
      <c r="AC37" s="33"/>
      <c r="AD37" s="33"/>
    </row>
    <row r="38" spans="1:30" ht="21.75" customHeight="1" x14ac:dyDescent="0.2">
      <c r="A38" s="16" t="s">
        <v>48</v>
      </c>
      <c r="B38" s="16"/>
      <c r="C38" s="16"/>
      <c r="E38" s="25">
        <v>13759329</v>
      </c>
      <c r="F38" s="25"/>
      <c r="G38" s="22"/>
      <c r="H38" s="26">
        <v>55751038902</v>
      </c>
      <c r="I38" s="22"/>
      <c r="J38" s="26">
        <v>61507542083.0476</v>
      </c>
      <c r="K38" s="22"/>
      <c r="L38" s="26">
        <v>0</v>
      </c>
      <c r="M38" s="22"/>
      <c r="N38" s="26">
        <v>0</v>
      </c>
      <c r="O38" s="22"/>
      <c r="P38" s="26">
        <v>0</v>
      </c>
      <c r="Q38" s="22"/>
      <c r="R38" s="26">
        <v>0</v>
      </c>
      <c r="S38" s="22"/>
      <c r="T38" s="26">
        <v>13759329</v>
      </c>
      <c r="U38" s="22"/>
      <c r="V38" s="26">
        <v>4600</v>
      </c>
      <c r="W38" s="22"/>
      <c r="X38" s="26">
        <v>55751038902</v>
      </c>
      <c r="Y38" s="22"/>
      <c r="Z38" s="26">
        <v>62916320565.269997</v>
      </c>
      <c r="AA38" s="22"/>
      <c r="AB38" s="32">
        <f t="shared" si="0"/>
        <v>2.8148891400932929</v>
      </c>
      <c r="AC38" s="33"/>
      <c r="AD38" s="33"/>
    </row>
    <row r="39" spans="1:30" ht="21.75" customHeight="1" x14ac:dyDescent="0.2">
      <c r="A39" s="16" t="s">
        <v>49</v>
      </c>
      <c r="B39" s="16"/>
      <c r="C39" s="16"/>
      <c r="E39" s="25">
        <v>8506949</v>
      </c>
      <c r="F39" s="25"/>
      <c r="G39" s="22"/>
      <c r="H39" s="26">
        <f>42315365591+18</f>
        <v>42315365609</v>
      </c>
      <c r="I39" s="22"/>
      <c r="J39" s="26">
        <v>62745988288.598999</v>
      </c>
      <c r="K39" s="22"/>
      <c r="L39" s="26">
        <v>0</v>
      </c>
      <c r="M39" s="22"/>
      <c r="N39" s="26">
        <v>0</v>
      </c>
      <c r="O39" s="22"/>
      <c r="P39" s="26">
        <v>0</v>
      </c>
      <c r="Q39" s="22"/>
      <c r="R39" s="26">
        <v>0</v>
      </c>
      <c r="S39" s="22"/>
      <c r="T39" s="26">
        <v>8506949</v>
      </c>
      <c r="U39" s="22"/>
      <c r="V39" s="26">
        <v>8110</v>
      </c>
      <c r="W39" s="22"/>
      <c r="X39" s="26">
        <f>42315365591+18</f>
        <v>42315365609</v>
      </c>
      <c r="Y39" s="22"/>
      <c r="Z39" s="26">
        <f>68580857819.4795+3</f>
        <v>68580857822.4795</v>
      </c>
      <c r="AA39" s="22"/>
      <c r="AB39" s="32">
        <f t="shared" si="0"/>
        <v>3.0683217036271273</v>
      </c>
      <c r="AC39" s="33"/>
      <c r="AD39" s="33"/>
    </row>
    <row r="40" spans="1:30" ht="21.75" customHeight="1" x14ac:dyDescent="0.2">
      <c r="A40" s="16" t="s">
        <v>50</v>
      </c>
      <c r="B40" s="16"/>
      <c r="C40" s="16"/>
      <c r="E40" s="25">
        <v>0</v>
      </c>
      <c r="F40" s="25"/>
      <c r="G40" s="22"/>
      <c r="H40" s="26">
        <v>0</v>
      </c>
      <c r="I40" s="22"/>
      <c r="J40" s="26">
        <v>0</v>
      </c>
      <c r="K40" s="22"/>
      <c r="L40" s="26">
        <v>7500000</v>
      </c>
      <c r="M40" s="22"/>
      <c r="N40" s="26">
        <v>34846410145</v>
      </c>
      <c r="O40" s="22"/>
      <c r="P40" s="26">
        <v>0</v>
      </c>
      <c r="Q40" s="22"/>
      <c r="R40" s="26">
        <v>0</v>
      </c>
      <c r="S40" s="22"/>
      <c r="T40" s="26">
        <v>7500000</v>
      </c>
      <c r="U40" s="22"/>
      <c r="V40" s="26">
        <v>4823</v>
      </c>
      <c r="W40" s="22"/>
      <c r="X40" s="26">
        <v>34846410145</v>
      </c>
      <c r="Y40" s="22"/>
      <c r="Z40" s="26">
        <v>35957273625</v>
      </c>
      <c r="AA40" s="22"/>
      <c r="AB40" s="32">
        <f t="shared" si="0"/>
        <v>1.6087358276041157</v>
      </c>
      <c r="AC40" s="33"/>
      <c r="AD40" s="33"/>
    </row>
    <row r="41" spans="1:30" ht="21.75" customHeight="1" x14ac:dyDescent="0.2">
      <c r="A41" s="16" t="s">
        <v>51</v>
      </c>
      <c r="B41" s="16"/>
      <c r="C41" s="16"/>
      <c r="E41" s="25">
        <v>0</v>
      </c>
      <c r="F41" s="25"/>
      <c r="G41" s="22"/>
      <c r="H41" s="26">
        <v>0</v>
      </c>
      <c r="I41" s="22"/>
      <c r="J41" s="26">
        <v>0</v>
      </c>
      <c r="K41" s="22"/>
      <c r="L41" s="26">
        <v>3800000</v>
      </c>
      <c r="M41" s="22"/>
      <c r="N41" s="26">
        <v>27727707456</v>
      </c>
      <c r="O41" s="22"/>
      <c r="P41" s="26">
        <v>0</v>
      </c>
      <c r="Q41" s="22"/>
      <c r="R41" s="26">
        <v>0</v>
      </c>
      <c r="S41" s="22"/>
      <c r="T41" s="26">
        <v>3800000</v>
      </c>
      <c r="U41" s="22"/>
      <c r="V41" s="26">
        <v>9080</v>
      </c>
      <c r="W41" s="22"/>
      <c r="X41" s="26">
        <v>27727707456</v>
      </c>
      <c r="Y41" s="22"/>
      <c r="Z41" s="26">
        <v>34298701200</v>
      </c>
      <c r="AA41" s="22"/>
      <c r="AB41" s="32">
        <f t="shared" si="0"/>
        <v>1.5345309557164259</v>
      </c>
      <c r="AC41" s="33"/>
      <c r="AD41" s="33"/>
    </row>
    <row r="42" spans="1:30" ht="21.75" customHeight="1" x14ac:dyDescent="0.2">
      <c r="A42" s="17" t="s">
        <v>52</v>
      </c>
      <c r="B42" s="17"/>
      <c r="C42" s="17"/>
      <c r="D42" s="8"/>
      <c r="E42" s="25">
        <v>0</v>
      </c>
      <c r="F42" s="27"/>
      <c r="G42" s="22"/>
      <c r="H42" s="28">
        <v>0</v>
      </c>
      <c r="I42" s="22"/>
      <c r="J42" s="28">
        <v>0</v>
      </c>
      <c r="K42" s="22"/>
      <c r="L42" s="28">
        <v>4228650</v>
      </c>
      <c r="M42" s="22"/>
      <c r="N42" s="28">
        <v>0</v>
      </c>
      <c r="O42" s="22"/>
      <c r="P42" s="28">
        <v>0</v>
      </c>
      <c r="Q42" s="22"/>
      <c r="R42" s="28">
        <v>0</v>
      </c>
      <c r="S42" s="22"/>
      <c r="T42" s="28">
        <v>4228650</v>
      </c>
      <c r="U42" s="22"/>
      <c r="V42" s="28">
        <v>4666</v>
      </c>
      <c r="W42" s="22"/>
      <c r="X42" s="28">
        <v>16248748820</v>
      </c>
      <c r="Y42" s="22"/>
      <c r="Z42" s="28">
        <v>19613482158.645</v>
      </c>
      <c r="AA42" s="22"/>
      <c r="AB42" s="32">
        <f t="shared" si="0"/>
        <v>0.8775112312950375</v>
      </c>
      <c r="AC42" s="33"/>
      <c r="AD42" s="33"/>
    </row>
    <row r="43" spans="1:30" ht="21.75" customHeight="1" thickBot="1" x14ac:dyDescent="0.25">
      <c r="A43" s="18" t="s">
        <v>53</v>
      </c>
      <c r="B43" s="18"/>
      <c r="C43" s="18"/>
      <c r="D43" s="18"/>
      <c r="E43" s="22"/>
      <c r="F43" s="29">
        <v>349197910</v>
      </c>
      <c r="G43" s="22"/>
      <c r="H43" s="29">
        <f>SUM(H9:H42)</f>
        <v>1667233056036</v>
      </c>
      <c r="I43" s="22"/>
      <c r="J43" s="29">
        <v>1830691512630.8401</v>
      </c>
      <c r="K43" s="22"/>
      <c r="L43" s="29">
        <v>34650279</v>
      </c>
      <c r="M43" s="22"/>
      <c r="N43" s="29">
        <v>114281122800</v>
      </c>
      <c r="O43" s="22"/>
      <c r="P43" s="29">
        <v>-9367924</v>
      </c>
      <c r="Q43" s="22"/>
      <c r="R43" s="29">
        <v>12338113798</v>
      </c>
      <c r="S43" s="22"/>
      <c r="T43" s="29">
        <v>374480265</v>
      </c>
      <c r="U43" s="22"/>
      <c r="V43" s="29"/>
      <c r="W43" s="22"/>
      <c r="X43" s="29">
        <f>SUM(X9:X42)</f>
        <v>1774671242271</v>
      </c>
      <c r="Y43" s="22"/>
      <c r="Z43" s="29">
        <f>SUM(Z9:Z42)</f>
        <v>2182761396998.1687</v>
      </c>
      <c r="AA43" s="22"/>
      <c r="AB43" s="34">
        <f>SUM(AB9:AB42)</f>
        <v>97.657194454830247</v>
      </c>
      <c r="AC43" s="33"/>
      <c r="AD43" s="33"/>
    </row>
    <row r="44" spans="1:30" ht="13.5" thickTop="1" x14ac:dyDescent="0.2"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30" x14ac:dyDescent="0.2">
      <c r="J45" s="31"/>
    </row>
    <row r="46" spans="1:30" x14ac:dyDescent="0.2">
      <c r="J46" s="31"/>
    </row>
  </sheetData>
  <mergeCells count="82">
    <mergeCell ref="A41:C41"/>
    <mergeCell ref="E41:F41"/>
    <mergeCell ref="A42:C42"/>
    <mergeCell ref="E42:F42"/>
    <mergeCell ref="A43:D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50"/>
  <sheetViews>
    <sheetView rightToLeft="1" workbookViewId="0">
      <selection activeCell="K44" sqref="K44:T52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style="22" bestFit="1" customWidth="1"/>
    <col min="4" max="4" width="1.28515625" style="22" customWidth="1"/>
    <col min="5" max="5" width="15.42578125" style="22" bestFit="1" customWidth="1"/>
    <col min="6" max="6" width="1.28515625" style="22" customWidth="1"/>
    <col min="7" max="7" width="15" style="22" bestFit="1" customWidth="1"/>
    <col min="8" max="8" width="1.28515625" style="22" customWidth="1"/>
    <col min="9" max="9" width="21.85546875" style="22" bestFit="1" customWidth="1"/>
    <col min="10" max="10" width="1.28515625" style="22" customWidth="1"/>
    <col min="11" max="11" width="12.140625" style="22" bestFit="1" customWidth="1"/>
    <col min="12" max="12" width="1.28515625" style="22" customWidth="1"/>
    <col min="13" max="13" width="16.140625" style="22" bestFit="1" customWidth="1"/>
    <col min="14" max="14" width="1.28515625" style="22" customWidth="1"/>
    <col min="15" max="15" width="16.140625" style="22" bestFit="1" customWidth="1"/>
    <col min="16" max="16" width="1.28515625" style="22" customWidth="1"/>
    <col min="17" max="17" width="14.28515625" style="22" customWidth="1"/>
    <col min="18" max="18" width="1.28515625" customWidth="1"/>
    <col min="19" max="19" width="0.28515625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1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1" ht="14.45" customHeight="1" x14ac:dyDescent="0.2"/>
    <row r="5" spans="1:21" ht="14.45" customHeight="1" x14ac:dyDescent="0.2">
      <c r="A5" s="12" t="s">
        <v>176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1" ht="14.45" customHeight="1" x14ac:dyDescent="0.2">
      <c r="A6" s="13" t="s">
        <v>88</v>
      </c>
      <c r="C6" s="13" t="s">
        <v>104</v>
      </c>
      <c r="D6" s="13"/>
      <c r="E6" s="13"/>
      <c r="F6" s="13"/>
      <c r="G6" s="13"/>
      <c r="H6" s="13"/>
      <c r="I6" s="13"/>
      <c r="K6" s="13" t="s">
        <v>105</v>
      </c>
      <c r="L6" s="13"/>
      <c r="M6" s="13"/>
      <c r="N6" s="13"/>
      <c r="O6" s="13"/>
      <c r="P6" s="13"/>
      <c r="Q6" s="13"/>
      <c r="R6" s="13"/>
    </row>
    <row r="7" spans="1:21" ht="51" customHeight="1" x14ac:dyDescent="0.2">
      <c r="A7" s="13"/>
      <c r="C7" s="10" t="s">
        <v>13</v>
      </c>
      <c r="D7" s="35"/>
      <c r="E7" s="10" t="s">
        <v>177</v>
      </c>
      <c r="F7" s="35"/>
      <c r="G7" s="10" t="s">
        <v>178</v>
      </c>
      <c r="H7" s="35"/>
      <c r="I7" s="10" t="s">
        <v>179</v>
      </c>
      <c r="K7" s="10" t="s">
        <v>13</v>
      </c>
      <c r="L7" s="35"/>
      <c r="M7" s="10" t="s">
        <v>177</v>
      </c>
      <c r="N7" s="35"/>
      <c r="O7" s="10" t="s">
        <v>178</v>
      </c>
      <c r="P7" s="35"/>
      <c r="Q7" s="20" t="s">
        <v>179</v>
      </c>
      <c r="R7" s="20"/>
    </row>
    <row r="8" spans="1:21" ht="21.75" customHeight="1" x14ac:dyDescent="0.2">
      <c r="A8" s="36" t="s">
        <v>40</v>
      </c>
      <c r="B8" s="22"/>
      <c r="C8" s="23">
        <v>250000</v>
      </c>
      <c r="E8" s="23">
        <v>1046098480</v>
      </c>
      <c r="G8" s="23">
        <v>1172610819</v>
      </c>
      <c r="I8" s="23">
        <v>-126512339</v>
      </c>
      <c r="K8" s="23">
        <v>1716919</v>
      </c>
      <c r="M8" s="23">
        <v>7013063340</v>
      </c>
      <c r="O8" s="23">
        <v>8053111196</v>
      </c>
      <c r="Q8" s="21">
        <v>-1040047856</v>
      </c>
      <c r="R8" s="21"/>
      <c r="S8" s="22"/>
      <c r="T8" s="22"/>
      <c r="U8" s="22"/>
    </row>
    <row r="9" spans="1:21" ht="21.75" customHeight="1" x14ac:dyDescent="0.2">
      <c r="A9" s="41" t="s">
        <v>27</v>
      </c>
      <c r="B9" s="22"/>
      <c r="C9" s="26">
        <v>2589883</v>
      </c>
      <c r="E9" s="26">
        <v>6691446881</v>
      </c>
      <c r="G9" s="26">
        <f>6691446881-1130628186</f>
        <v>5560818695</v>
      </c>
      <c r="I9" s="52">
        <v>-1130628186</v>
      </c>
      <c r="J9" s="53"/>
      <c r="K9" s="52">
        <v>2589883</v>
      </c>
      <c r="M9" s="26">
        <v>6691446881</v>
      </c>
      <c r="O9" s="26">
        <v>6691446881</v>
      </c>
      <c r="Q9" s="25">
        <v>0</v>
      </c>
      <c r="R9" s="25"/>
      <c r="S9" s="22"/>
      <c r="T9" s="22"/>
      <c r="U9" s="22"/>
    </row>
    <row r="10" spans="1:21" ht="21.75" customHeight="1" x14ac:dyDescent="0.2">
      <c r="A10" s="41" t="s">
        <v>25</v>
      </c>
      <c r="B10" s="22"/>
      <c r="C10" s="26">
        <v>694878</v>
      </c>
      <c r="E10" s="26">
        <v>7168909072</v>
      </c>
      <c r="G10" s="26">
        <v>12067288522</v>
      </c>
      <c r="I10" s="52">
        <v>-4898379450</v>
      </c>
      <c r="J10" s="53"/>
      <c r="K10" s="52">
        <v>886737</v>
      </c>
      <c r="M10" s="26">
        <v>9451667285</v>
      </c>
      <c r="O10" s="26">
        <v>15399122182</v>
      </c>
      <c r="Q10" s="25">
        <v>-5947454897</v>
      </c>
      <c r="R10" s="25"/>
      <c r="S10" s="22"/>
      <c r="T10" s="22"/>
      <c r="U10" s="22"/>
    </row>
    <row r="11" spans="1:21" ht="21.75" customHeight="1" x14ac:dyDescent="0.2">
      <c r="A11" s="41" t="s">
        <v>20</v>
      </c>
      <c r="B11" s="22"/>
      <c r="C11" s="26">
        <v>1585145</v>
      </c>
      <c r="E11" s="26">
        <v>3285602753</v>
      </c>
      <c r="G11" s="26">
        <v>3592539821</v>
      </c>
      <c r="I11" s="52">
        <f>-306937068+106601374</f>
        <v>-200335694</v>
      </c>
      <c r="J11" s="53"/>
      <c r="K11" s="52">
        <v>3147645</v>
      </c>
      <c r="M11" s="26">
        <v>8516321654</v>
      </c>
      <c r="O11" s="26">
        <v>7136379707</v>
      </c>
      <c r="Q11" s="25">
        <v>1379941947</v>
      </c>
      <c r="R11" s="25"/>
      <c r="S11" s="22"/>
      <c r="T11" s="22"/>
      <c r="U11" s="22"/>
    </row>
    <row r="12" spans="1:21" ht="21.75" customHeight="1" x14ac:dyDescent="0.2">
      <c r="A12" s="41" t="s">
        <v>22</v>
      </c>
      <c r="B12" s="22"/>
      <c r="C12" s="26">
        <v>19368</v>
      </c>
      <c r="E12" s="26">
        <v>837503493</v>
      </c>
      <c r="G12" s="26">
        <v>875423008</v>
      </c>
      <c r="I12" s="52">
        <v>-37919515</v>
      </c>
      <c r="J12" s="53"/>
      <c r="K12" s="52">
        <v>463778</v>
      </c>
      <c r="M12" s="26">
        <v>19087378158</v>
      </c>
      <c r="O12" s="26">
        <v>20962512062</v>
      </c>
      <c r="Q12" s="25">
        <v>-1875133904</v>
      </c>
      <c r="R12" s="25"/>
      <c r="S12" s="22"/>
      <c r="T12" s="22"/>
      <c r="U12" s="22"/>
    </row>
    <row r="13" spans="1:21" ht="21.75" customHeight="1" x14ac:dyDescent="0.2">
      <c r="A13" s="41" t="s">
        <v>28</v>
      </c>
      <c r="B13" s="22"/>
      <c r="C13" s="26">
        <v>4228650</v>
      </c>
      <c r="E13" s="26">
        <v>12020098820</v>
      </c>
      <c r="G13" s="26">
        <v>12020098820</v>
      </c>
      <c r="I13" s="52">
        <v>-262497593</v>
      </c>
      <c r="J13" s="53"/>
      <c r="K13" s="52">
        <v>4228650</v>
      </c>
      <c r="M13" s="26">
        <v>12020098820</v>
      </c>
      <c r="O13" s="26">
        <v>12020098820</v>
      </c>
      <c r="Q13" s="25">
        <v>0</v>
      </c>
      <c r="R13" s="25"/>
      <c r="S13" s="22"/>
      <c r="T13" s="22"/>
      <c r="U13" s="22"/>
    </row>
    <row r="14" spans="1:21" ht="21.75" customHeight="1" x14ac:dyDescent="0.2">
      <c r="A14" s="41" t="s">
        <v>110</v>
      </c>
      <c r="B14" s="22"/>
      <c r="C14" s="26">
        <v>0</v>
      </c>
      <c r="E14" s="26">
        <v>0</v>
      </c>
      <c r="G14" s="26">
        <v>0</v>
      </c>
      <c r="I14" s="52">
        <v>0</v>
      </c>
      <c r="J14" s="53"/>
      <c r="K14" s="52">
        <v>1200000</v>
      </c>
      <c r="M14" s="26">
        <v>15190078251</v>
      </c>
      <c r="O14" s="26">
        <v>10561581216</v>
      </c>
      <c r="Q14" s="25">
        <v>4628497035</v>
      </c>
      <c r="R14" s="25"/>
      <c r="S14" s="22"/>
      <c r="T14" s="22"/>
      <c r="U14" s="22"/>
    </row>
    <row r="15" spans="1:21" ht="21.75" customHeight="1" x14ac:dyDescent="0.2">
      <c r="A15" s="41" t="s">
        <v>33</v>
      </c>
      <c r="B15" s="22"/>
      <c r="C15" s="26">
        <v>0</v>
      </c>
      <c r="E15" s="26">
        <v>0</v>
      </c>
      <c r="G15" s="26">
        <v>0</v>
      </c>
      <c r="I15" s="52">
        <v>0</v>
      </c>
      <c r="J15" s="53"/>
      <c r="K15" s="52">
        <v>6924087</v>
      </c>
      <c r="M15" s="26">
        <v>87641860588</v>
      </c>
      <c r="O15" s="26">
        <v>76537722147</v>
      </c>
      <c r="Q15" s="25">
        <v>11104138441</v>
      </c>
      <c r="R15" s="25"/>
      <c r="S15" s="22"/>
      <c r="T15" s="22"/>
      <c r="U15" s="22"/>
    </row>
    <row r="16" spans="1:21" ht="21.75" customHeight="1" x14ac:dyDescent="0.2">
      <c r="A16" s="41" t="s">
        <v>38</v>
      </c>
      <c r="B16" s="22"/>
      <c r="C16" s="26">
        <v>0</v>
      </c>
      <c r="E16" s="26">
        <v>0</v>
      </c>
      <c r="G16" s="26">
        <v>0</v>
      </c>
      <c r="I16" s="26">
        <v>0</v>
      </c>
      <c r="K16" s="26">
        <v>3052955</v>
      </c>
      <c r="M16" s="26">
        <v>13208414848</v>
      </c>
      <c r="O16" s="26">
        <v>13638345857</v>
      </c>
      <c r="Q16" s="25">
        <v>-429931009</v>
      </c>
      <c r="R16" s="25"/>
      <c r="S16" s="22"/>
      <c r="T16" s="22"/>
      <c r="U16" s="22"/>
    </row>
    <row r="17" spans="1:21" ht="21.75" customHeight="1" x14ac:dyDescent="0.2">
      <c r="A17" s="41" t="s">
        <v>111</v>
      </c>
      <c r="B17" s="22"/>
      <c r="C17" s="26">
        <v>0</v>
      </c>
      <c r="E17" s="26">
        <v>0</v>
      </c>
      <c r="G17" s="26">
        <v>0</v>
      </c>
      <c r="I17" s="26">
        <v>0</v>
      </c>
      <c r="K17" s="26">
        <v>1795135</v>
      </c>
      <c r="M17" s="26">
        <v>33063626478</v>
      </c>
      <c r="O17" s="26">
        <v>44968239458</v>
      </c>
      <c r="Q17" s="25">
        <v>-11904612980</v>
      </c>
      <c r="R17" s="25"/>
      <c r="S17" s="22"/>
      <c r="T17" s="22"/>
      <c r="U17" s="22"/>
    </row>
    <row r="18" spans="1:21" ht="21.75" customHeight="1" x14ac:dyDescent="0.2">
      <c r="A18" s="41" t="s">
        <v>112</v>
      </c>
      <c r="B18" s="22"/>
      <c r="C18" s="26">
        <v>0</v>
      </c>
      <c r="E18" s="26">
        <v>0</v>
      </c>
      <c r="G18" s="26">
        <v>0</v>
      </c>
      <c r="I18" s="26">
        <v>0</v>
      </c>
      <c r="K18" s="26">
        <v>1800000</v>
      </c>
      <c r="M18" s="26">
        <v>60853845610</v>
      </c>
      <c r="O18" s="26">
        <v>46682297159</v>
      </c>
      <c r="Q18" s="25">
        <v>14171548451</v>
      </c>
      <c r="R18" s="25"/>
      <c r="S18" s="22"/>
      <c r="T18" s="22"/>
      <c r="U18" s="22"/>
    </row>
    <row r="19" spans="1:21" ht="21.75" customHeight="1" x14ac:dyDescent="0.2">
      <c r="A19" s="41" t="s">
        <v>48</v>
      </c>
      <c r="B19" s="22"/>
      <c r="C19" s="26">
        <v>0</v>
      </c>
      <c r="E19" s="26">
        <v>0</v>
      </c>
      <c r="G19" s="26">
        <v>0</v>
      </c>
      <c r="I19" s="26">
        <v>0</v>
      </c>
      <c r="K19" s="26">
        <v>1</v>
      </c>
      <c r="M19" s="26">
        <v>1</v>
      </c>
      <c r="O19" s="26">
        <v>4777</v>
      </c>
      <c r="Q19" s="25">
        <v>-4776</v>
      </c>
      <c r="R19" s="25"/>
      <c r="S19" s="22"/>
      <c r="T19" s="22"/>
      <c r="U19" s="22"/>
    </row>
    <row r="20" spans="1:21" ht="21.75" customHeight="1" x14ac:dyDescent="0.2">
      <c r="A20" s="41" t="s">
        <v>113</v>
      </c>
      <c r="B20" s="22"/>
      <c r="C20" s="26">
        <v>0</v>
      </c>
      <c r="E20" s="26">
        <v>0</v>
      </c>
      <c r="G20" s="26">
        <v>0</v>
      </c>
      <c r="I20" s="26">
        <v>0</v>
      </c>
      <c r="K20" s="26">
        <v>17035092</v>
      </c>
      <c r="M20" s="26">
        <v>30929923190</v>
      </c>
      <c r="O20" s="26">
        <v>45094531518</v>
      </c>
      <c r="Q20" s="25">
        <v>-14164608328</v>
      </c>
      <c r="R20" s="25"/>
      <c r="S20" s="22"/>
      <c r="T20" s="22"/>
      <c r="U20" s="22"/>
    </row>
    <row r="21" spans="1:21" ht="21.75" customHeight="1" x14ac:dyDescent="0.2">
      <c r="A21" s="41" t="s">
        <v>114</v>
      </c>
      <c r="B21" s="22"/>
      <c r="C21" s="26">
        <v>0</v>
      </c>
      <c r="E21" s="26">
        <v>0</v>
      </c>
      <c r="G21" s="26">
        <v>0</v>
      </c>
      <c r="I21" s="26">
        <v>0</v>
      </c>
      <c r="K21" s="26">
        <v>872738</v>
      </c>
      <c r="M21" s="26">
        <v>27779069882</v>
      </c>
      <c r="O21" s="26">
        <v>45546123467</v>
      </c>
      <c r="Q21" s="25">
        <v>-17767053585</v>
      </c>
      <c r="R21" s="25"/>
      <c r="S21" s="22"/>
      <c r="T21" s="22"/>
      <c r="U21" s="22"/>
    </row>
    <row r="22" spans="1:21" ht="21.75" customHeight="1" x14ac:dyDescent="0.2">
      <c r="A22" s="41" t="s">
        <v>115</v>
      </c>
      <c r="B22" s="22"/>
      <c r="C22" s="26">
        <v>0</v>
      </c>
      <c r="E22" s="26">
        <v>0</v>
      </c>
      <c r="G22" s="26">
        <v>0</v>
      </c>
      <c r="I22" s="26">
        <v>0</v>
      </c>
      <c r="K22" s="26">
        <v>14075329</v>
      </c>
      <c r="M22" s="26">
        <v>65564547597</v>
      </c>
      <c r="O22" s="26">
        <v>78472458373</v>
      </c>
      <c r="Q22" s="25">
        <v>-12907910776</v>
      </c>
      <c r="R22" s="25"/>
      <c r="S22" s="22"/>
      <c r="T22" s="22"/>
      <c r="U22" s="22"/>
    </row>
    <row r="23" spans="1:21" ht="21.75" customHeight="1" x14ac:dyDescent="0.2">
      <c r="A23" s="41" t="s">
        <v>116</v>
      </c>
      <c r="B23" s="22"/>
      <c r="C23" s="26">
        <v>0</v>
      </c>
      <c r="E23" s="26">
        <v>0</v>
      </c>
      <c r="G23" s="26">
        <v>0</v>
      </c>
      <c r="I23" s="26">
        <v>0</v>
      </c>
      <c r="K23" s="26">
        <v>1211824</v>
      </c>
      <c r="M23" s="26">
        <v>36187517944</v>
      </c>
      <c r="O23" s="26">
        <v>34061005209</v>
      </c>
      <c r="Q23" s="25">
        <v>2126512735</v>
      </c>
      <c r="R23" s="25"/>
      <c r="S23" s="22"/>
      <c r="T23" s="22"/>
      <c r="U23" s="22"/>
    </row>
    <row r="24" spans="1:21" ht="21.75" customHeight="1" x14ac:dyDescent="0.2">
      <c r="A24" s="41" t="s">
        <v>26</v>
      </c>
      <c r="B24" s="22"/>
      <c r="C24" s="26">
        <v>0</v>
      </c>
      <c r="E24" s="26">
        <v>0</v>
      </c>
      <c r="G24" s="26">
        <v>0</v>
      </c>
      <c r="I24" s="26">
        <v>0</v>
      </c>
      <c r="K24" s="26">
        <v>1340249</v>
      </c>
      <c r="M24" s="26">
        <v>9402357294</v>
      </c>
      <c r="O24" s="26">
        <v>7447414552</v>
      </c>
      <c r="Q24" s="25">
        <v>1954942742</v>
      </c>
      <c r="R24" s="25"/>
      <c r="S24" s="22"/>
      <c r="T24" s="22"/>
      <c r="U24" s="22"/>
    </row>
    <row r="25" spans="1:21" ht="21.75" customHeight="1" x14ac:dyDescent="0.2">
      <c r="A25" s="41" t="s">
        <v>117</v>
      </c>
      <c r="B25" s="22"/>
      <c r="C25" s="26">
        <v>0</v>
      </c>
      <c r="E25" s="26">
        <v>0</v>
      </c>
      <c r="G25" s="26">
        <v>0</v>
      </c>
      <c r="I25" s="26">
        <v>0</v>
      </c>
      <c r="K25" s="26">
        <v>387000</v>
      </c>
      <c r="M25" s="26">
        <v>10929959420</v>
      </c>
      <c r="O25" s="26">
        <v>8160202737</v>
      </c>
      <c r="Q25" s="25">
        <v>2769756683</v>
      </c>
      <c r="R25" s="25"/>
      <c r="S25" s="22"/>
      <c r="T25" s="22"/>
      <c r="U25" s="22"/>
    </row>
    <row r="26" spans="1:21" ht="21.75" customHeight="1" x14ac:dyDescent="0.2">
      <c r="A26" s="41" t="s">
        <v>118</v>
      </c>
      <c r="B26" s="22"/>
      <c r="C26" s="26">
        <v>0</v>
      </c>
      <c r="E26" s="26">
        <v>0</v>
      </c>
      <c r="G26" s="26">
        <v>0</v>
      </c>
      <c r="I26" s="26">
        <v>0</v>
      </c>
      <c r="K26" s="26">
        <v>5570365</v>
      </c>
      <c r="M26" s="26">
        <v>93194494438</v>
      </c>
      <c r="O26" s="26">
        <v>99195796407</v>
      </c>
      <c r="Q26" s="25">
        <v>-6001301969</v>
      </c>
      <c r="R26" s="25"/>
      <c r="S26" s="22"/>
      <c r="T26" s="22"/>
      <c r="U26" s="22"/>
    </row>
    <row r="27" spans="1:21" ht="21.75" customHeight="1" x14ac:dyDescent="0.2">
      <c r="A27" s="41" t="s">
        <v>21</v>
      </c>
      <c r="B27" s="22"/>
      <c r="C27" s="26">
        <v>0</v>
      </c>
      <c r="E27" s="26">
        <v>0</v>
      </c>
      <c r="G27" s="26">
        <v>0</v>
      </c>
      <c r="I27" s="26">
        <v>0</v>
      </c>
      <c r="K27" s="26">
        <v>4124532</v>
      </c>
      <c r="M27" s="26">
        <v>7761637204</v>
      </c>
      <c r="O27" s="26">
        <v>10669155698</v>
      </c>
      <c r="Q27" s="25">
        <v>-2907518494</v>
      </c>
      <c r="R27" s="25"/>
      <c r="S27" s="22"/>
      <c r="T27" s="22"/>
      <c r="U27" s="22"/>
    </row>
    <row r="28" spans="1:21" ht="21.75" customHeight="1" x14ac:dyDescent="0.2">
      <c r="A28" s="41" t="s">
        <v>119</v>
      </c>
      <c r="B28" s="22"/>
      <c r="C28" s="26">
        <v>0</v>
      </c>
      <c r="E28" s="26">
        <v>0</v>
      </c>
      <c r="G28" s="26">
        <v>0</v>
      </c>
      <c r="I28" s="26">
        <v>0</v>
      </c>
      <c r="K28" s="26">
        <v>625000</v>
      </c>
      <c r="M28" s="26">
        <v>5165953663</v>
      </c>
      <c r="O28" s="26">
        <v>5292301050</v>
      </c>
      <c r="Q28" s="25">
        <v>-126347387</v>
      </c>
      <c r="R28" s="25"/>
      <c r="S28" s="22"/>
      <c r="T28" s="22"/>
      <c r="U28" s="22"/>
    </row>
    <row r="29" spans="1:21" ht="21.75" customHeight="1" x14ac:dyDescent="0.2">
      <c r="A29" s="41" t="s">
        <v>120</v>
      </c>
      <c r="B29" s="22"/>
      <c r="C29" s="26">
        <v>0</v>
      </c>
      <c r="E29" s="26">
        <v>0</v>
      </c>
      <c r="G29" s="26">
        <v>0</v>
      </c>
      <c r="I29" s="26">
        <v>0</v>
      </c>
      <c r="K29" s="26">
        <v>4853647</v>
      </c>
      <c r="M29" s="26">
        <v>35048254312</v>
      </c>
      <c r="O29" s="26">
        <v>36571739926</v>
      </c>
      <c r="Q29" s="25">
        <v>-1523485614</v>
      </c>
      <c r="R29" s="25"/>
      <c r="S29" s="22"/>
      <c r="T29" s="22"/>
      <c r="U29" s="22"/>
    </row>
    <row r="30" spans="1:21" ht="21.75" customHeight="1" x14ac:dyDescent="0.2">
      <c r="A30" s="41" t="s">
        <v>121</v>
      </c>
      <c r="B30" s="22"/>
      <c r="C30" s="26">
        <v>0</v>
      </c>
      <c r="E30" s="26">
        <v>0</v>
      </c>
      <c r="G30" s="26">
        <v>0</v>
      </c>
      <c r="I30" s="26">
        <v>0</v>
      </c>
      <c r="K30" s="26">
        <v>5000000</v>
      </c>
      <c r="M30" s="26">
        <v>23800911789</v>
      </c>
      <c r="O30" s="26">
        <v>43937010000</v>
      </c>
      <c r="Q30" s="25">
        <v>-20136098211</v>
      </c>
      <c r="R30" s="25"/>
      <c r="S30" s="22"/>
      <c r="T30" s="22"/>
      <c r="U30" s="22"/>
    </row>
    <row r="31" spans="1:21" ht="21.75" customHeight="1" x14ac:dyDescent="0.2">
      <c r="A31" s="41" t="s">
        <v>122</v>
      </c>
      <c r="B31" s="22"/>
      <c r="C31" s="26">
        <v>0</v>
      </c>
      <c r="E31" s="26">
        <v>0</v>
      </c>
      <c r="G31" s="26">
        <v>0</v>
      </c>
      <c r="I31" s="26">
        <v>0</v>
      </c>
      <c r="K31" s="26">
        <v>220000</v>
      </c>
      <c r="M31" s="26">
        <v>5562368095</v>
      </c>
      <c r="O31" s="26">
        <v>4481065116</v>
      </c>
      <c r="Q31" s="25">
        <v>1081302979</v>
      </c>
      <c r="R31" s="25"/>
      <c r="S31" s="22"/>
      <c r="T31" s="22"/>
      <c r="U31" s="22"/>
    </row>
    <row r="32" spans="1:21" ht="21.75" customHeight="1" x14ac:dyDescent="0.2">
      <c r="A32" s="41" t="s">
        <v>123</v>
      </c>
      <c r="B32" s="22"/>
      <c r="C32" s="26">
        <v>0</v>
      </c>
      <c r="E32" s="26">
        <v>0</v>
      </c>
      <c r="G32" s="26">
        <v>0</v>
      </c>
      <c r="I32" s="26">
        <v>0</v>
      </c>
      <c r="K32" s="26">
        <v>17703065</v>
      </c>
      <c r="M32" s="26">
        <v>34850194417</v>
      </c>
      <c r="O32" s="26">
        <v>36218105642</v>
      </c>
      <c r="Q32" s="25">
        <v>-1367911225</v>
      </c>
      <c r="R32" s="25"/>
      <c r="S32" s="22"/>
      <c r="T32" s="22"/>
      <c r="U32" s="22"/>
    </row>
    <row r="33" spans="1:21" ht="21.75" customHeight="1" x14ac:dyDescent="0.2">
      <c r="A33" s="41" t="s">
        <v>124</v>
      </c>
      <c r="B33" s="22"/>
      <c r="C33" s="26">
        <v>0</v>
      </c>
      <c r="E33" s="26">
        <v>0</v>
      </c>
      <c r="G33" s="26">
        <v>0</v>
      </c>
      <c r="I33" s="26">
        <v>0</v>
      </c>
      <c r="K33" s="26">
        <v>233072</v>
      </c>
      <c r="M33" s="26">
        <v>25387661994</v>
      </c>
      <c r="O33" s="26">
        <v>14950955149</v>
      </c>
      <c r="Q33" s="25">
        <v>10436706845</v>
      </c>
      <c r="R33" s="25"/>
      <c r="S33" s="22"/>
      <c r="T33" s="22"/>
      <c r="U33" s="22"/>
    </row>
    <row r="34" spans="1:21" ht="21.75" customHeight="1" x14ac:dyDescent="0.2">
      <c r="A34" s="41" t="s">
        <v>125</v>
      </c>
      <c r="B34" s="22"/>
      <c r="C34" s="26">
        <v>0</v>
      </c>
      <c r="E34" s="26">
        <v>0</v>
      </c>
      <c r="G34" s="26">
        <v>0</v>
      </c>
      <c r="I34" s="26">
        <v>0</v>
      </c>
      <c r="K34" s="26">
        <v>5050000</v>
      </c>
      <c r="M34" s="26">
        <v>21700066630</v>
      </c>
      <c r="O34" s="26">
        <v>20162741159</v>
      </c>
      <c r="Q34" s="25">
        <v>1537325471</v>
      </c>
      <c r="R34" s="25"/>
      <c r="S34" s="22"/>
      <c r="T34" s="22"/>
      <c r="U34" s="22"/>
    </row>
    <row r="35" spans="1:21" ht="21.75" customHeight="1" x14ac:dyDescent="0.2">
      <c r="A35" s="41" t="s">
        <v>126</v>
      </c>
      <c r="B35" s="22"/>
      <c r="C35" s="26">
        <v>0</v>
      </c>
      <c r="E35" s="26">
        <v>0</v>
      </c>
      <c r="G35" s="26">
        <v>0</v>
      </c>
      <c r="I35" s="26">
        <v>0</v>
      </c>
      <c r="K35" s="26">
        <v>1800000</v>
      </c>
      <c r="M35" s="26">
        <v>8298636969</v>
      </c>
      <c r="O35" s="26">
        <v>9608487300</v>
      </c>
      <c r="Q35" s="25">
        <v>-1309850331</v>
      </c>
      <c r="R35" s="25"/>
      <c r="S35" s="22"/>
      <c r="T35" s="22"/>
      <c r="U35" s="22"/>
    </row>
    <row r="36" spans="1:21" ht="21.75" customHeight="1" x14ac:dyDescent="0.2">
      <c r="A36" s="41" t="s">
        <v>127</v>
      </c>
      <c r="B36" s="22"/>
      <c r="C36" s="26">
        <v>0</v>
      </c>
      <c r="E36" s="26">
        <v>0</v>
      </c>
      <c r="G36" s="26">
        <v>0</v>
      </c>
      <c r="I36" s="26">
        <v>0</v>
      </c>
      <c r="K36" s="26">
        <v>888236</v>
      </c>
      <c r="M36" s="26">
        <v>12624643312</v>
      </c>
      <c r="O36" s="26">
        <v>13155969837</v>
      </c>
      <c r="Q36" s="25">
        <v>-531326525</v>
      </c>
      <c r="R36" s="25"/>
      <c r="S36" s="22"/>
      <c r="T36" s="22"/>
      <c r="U36" s="22"/>
    </row>
    <row r="37" spans="1:21" ht="21.75" customHeight="1" x14ac:dyDescent="0.2">
      <c r="A37" s="41" t="s">
        <v>128</v>
      </c>
      <c r="B37" s="22"/>
      <c r="C37" s="26">
        <v>0</v>
      </c>
      <c r="E37" s="26">
        <v>0</v>
      </c>
      <c r="G37" s="26">
        <v>0</v>
      </c>
      <c r="I37" s="26">
        <v>0</v>
      </c>
      <c r="K37" s="26">
        <v>2421990</v>
      </c>
      <c r="M37" s="26">
        <v>42175381148</v>
      </c>
      <c r="O37" s="26">
        <v>43135793274</v>
      </c>
      <c r="Q37" s="25">
        <v>-960412126</v>
      </c>
      <c r="R37" s="25"/>
      <c r="S37" s="22"/>
      <c r="T37" s="22"/>
      <c r="U37" s="22"/>
    </row>
    <row r="38" spans="1:21" ht="21.75" customHeight="1" x14ac:dyDescent="0.2">
      <c r="A38" s="41" t="s">
        <v>129</v>
      </c>
      <c r="B38" s="22"/>
      <c r="C38" s="26">
        <v>0</v>
      </c>
      <c r="E38" s="26">
        <v>0</v>
      </c>
      <c r="G38" s="26">
        <v>0</v>
      </c>
      <c r="I38" s="26">
        <v>0</v>
      </c>
      <c r="K38" s="26">
        <v>17609052</v>
      </c>
      <c r="M38" s="26">
        <v>21355219867</v>
      </c>
      <c r="O38" s="26">
        <v>52285855848</v>
      </c>
      <c r="Q38" s="25">
        <v>-30930635981</v>
      </c>
      <c r="R38" s="25"/>
      <c r="S38" s="22"/>
      <c r="T38" s="22"/>
      <c r="U38" s="22"/>
    </row>
    <row r="39" spans="1:21" ht="21.75" customHeight="1" x14ac:dyDescent="0.2">
      <c r="A39" s="41" t="s">
        <v>39</v>
      </c>
      <c r="B39" s="22"/>
      <c r="C39" s="26">
        <v>0</v>
      </c>
      <c r="E39" s="26">
        <v>0</v>
      </c>
      <c r="G39" s="26">
        <v>0</v>
      </c>
      <c r="I39" s="26">
        <v>0</v>
      </c>
      <c r="K39" s="26">
        <v>1877391</v>
      </c>
      <c r="M39" s="26">
        <v>11671973329</v>
      </c>
      <c r="O39" s="26">
        <v>9965617594</v>
      </c>
      <c r="Q39" s="25">
        <v>1706355735</v>
      </c>
      <c r="R39" s="25"/>
      <c r="S39" s="22"/>
      <c r="T39" s="22"/>
      <c r="U39" s="22"/>
    </row>
    <row r="40" spans="1:21" ht="21.75" customHeight="1" x14ac:dyDescent="0.2">
      <c r="A40" s="42" t="s">
        <v>130</v>
      </c>
      <c r="B40" s="22"/>
      <c r="C40" s="40">
        <v>0</v>
      </c>
      <c r="E40" s="28">
        <v>0</v>
      </c>
      <c r="G40" s="28">
        <v>0</v>
      </c>
      <c r="I40" s="28">
        <v>0</v>
      </c>
      <c r="K40" s="40">
        <v>1236522</v>
      </c>
      <c r="M40" s="28">
        <v>2251640897</v>
      </c>
      <c r="O40" s="28">
        <v>2769308055</v>
      </c>
      <c r="Q40" s="27">
        <f>-517667158-3218</f>
        <v>-517670376</v>
      </c>
      <c r="R40" s="27"/>
      <c r="S40" s="22"/>
      <c r="T40" s="22"/>
      <c r="U40" s="22"/>
    </row>
    <row r="41" spans="1:21" ht="21.75" customHeight="1" x14ac:dyDescent="0.2">
      <c r="A41" s="9" t="s">
        <v>53</v>
      </c>
      <c r="B41" s="22"/>
      <c r="C41" s="40"/>
      <c r="E41" s="29">
        <v>31049659499</v>
      </c>
      <c r="G41" s="29">
        <v>36419407871</v>
      </c>
      <c r="I41" s="29">
        <f>SUM(I8:I40)</f>
        <v>-6656272777</v>
      </c>
      <c r="K41" s="40"/>
      <c r="M41" s="29">
        <v>804380215305</v>
      </c>
      <c r="O41" s="29">
        <v>883832499373</v>
      </c>
      <c r="Q41" s="38">
        <f t="shared" ref="Q41:R41" si="0">SUM(Q8:R40)</f>
        <v>-79452287286</v>
      </c>
      <c r="R41" s="38"/>
      <c r="S41" s="22"/>
      <c r="T41" s="22"/>
      <c r="U41" s="22"/>
    </row>
    <row r="43" spans="1:21" x14ac:dyDescent="0.2">
      <c r="O43" s="31"/>
    </row>
    <row r="44" spans="1:21" x14ac:dyDescent="0.2">
      <c r="G44" s="39"/>
      <c r="I44" s="39"/>
      <c r="M44" s="39"/>
      <c r="O44" s="39"/>
    </row>
    <row r="45" spans="1:21" x14ac:dyDescent="0.2">
      <c r="G45" s="39"/>
      <c r="M45" s="39"/>
      <c r="O45" s="39"/>
    </row>
    <row r="46" spans="1:21" x14ac:dyDescent="0.2">
      <c r="G46" s="39"/>
      <c r="M46" s="39"/>
      <c r="O46" s="39"/>
    </row>
    <row r="47" spans="1:21" x14ac:dyDescent="0.2">
      <c r="G47" s="39"/>
      <c r="M47" s="39"/>
      <c r="O47" s="39"/>
    </row>
    <row r="48" spans="1:21" x14ac:dyDescent="0.2">
      <c r="M48" s="39"/>
    </row>
    <row r="50" spans="15:15" x14ac:dyDescent="0.2">
      <c r="O50" s="39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52"/>
  <sheetViews>
    <sheetView rightToLeft="1" workbookViewId="0">
      <selection activeCell="Q40" sqref="Q40:R40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2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2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2" ht="14.45" customHeight="1" x14ac:dyDescent="0.2"/>
    <row r="5" spans="1:22" ht="33.75" customHeight="1" x14ac:dyDescent="0.2">
      <c r="A5" s="12" t="s">
        <v>180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2" ht="14.45" customHeight="1" x14ac:dyDescent="0.2">
      <c r="A6" s="13" t="s">
        <v>88</v>
      </c>
      <c r="C6" s="13" t="s">
        <v>104</v>
      </c>
      <c r="D6" s="13"/>
      <c r="E6" s="13"/>
      <c r="F6" s="13"/>
      <c r="G6" s="13"/>
      <c r="H6" s="13"/>
      <c r="I6" s="13"/>
      <c r="K6" s="13" t="s">
        <v>105</v>
      </c>
      <c r="L6" s="13"/>
      <c r="M6" s="13"/>
      <c r="N6" s="13"/>
      <c r="O6" s="13"/>
      <c r="P6" s="13"/>
      <c r="Q6" s="13"/>
      <c r="R6" s="13"/>
    </row>
    <row r="7" spans="1:22" ht="46.5" customHeight="1" x14ac:dyDescent="0.2">
      <c r="A7" s="13"/>
      <c r="C7" s="10" t="s">
        <v>13</v>
      </c>
      <c r="D7" s="3"/>
      <c r="E7" s="10" t="s">
        <v>15</v>
      </c>
      <c r="F7" s="3"/>
      <c r="G7" s="10" t="s">
        <v>178</v>
      </c>
      <c r="H7" s="3"/>
      <c r="I7" s="10" t="s">
        <v>181</v>
      </c>
      <c r="K7" s="10" t="s">
        <v>13</v>
      </c>
      <c r="L7" s="3"/>
      <c r="M7" s="10" t="s">
        <v>15</v>
      </c>
      <c r="N7" s="3"/>
      <c r="O7" s="10" t="s">
        <v>178</v>
      </c>
      <c r="P7" s="3"/>
      <c r="Q7" s="20" t="s">
        <v>181</v>
      </c>
      <c r="R7" s="20"/>
    </row>
    <row r="8" spans="1:22" ht="21.75" customHeight="1" x14ac:dyDescent="0.2">
      <c r="A8" s="5" t="s">
        <v>50</v>
      </c>
      <c r="C8" s="23">
        <v>7500000</v>
      </c>
      <c r="D8" s="22"/>
      <c r="E8" s="23">
        <v>35957273625</v>
      </c>
      <c r="F8" s="22"/>
      <c r="G8" s="23">
        <v>34846410145</v>
      </c>
      <c r="H8" s="22"/>
      <c r="I8" s="23">
        <v>1110863480</v>
      </c>
      <c r="J8" s="22"/>
      <c r="K8" s="23">
        <v>7500000</v>
      </c>
      <c r="L8" s="22"/>
      <c r="M8" s="23">
        <v>35957273625</v>
      </c>
      <c r="N8" s="22"/>
      <c r="O8" s="23">
        <v>34846410145</v>
      </c>
      <c r="P8" s="22"/>
      <c r="Q8" s="21">
        <v>1110863480</v>
      </c>
      <c r="R8" s="21"/>
      <c r="S8" s="22"/>
      <c r="T8" s="22"/>
      <c r="U8" s="22"/>
      <c r="V8" s="22"/>
    </row>
    <row r="9" spans="1:22" ht="21.75" customHeight="1" x14ac:dyDescent="0.2">
      <c r="A9" s="6" t="s">
        <v>47</v>
      </c>
      <c r="C9" s="26">
        <v>1931644</v>
      </c>
      <c r="D9" s="22"/>
      <c r="E9" s="26">
        <v>16378885626</v>
      </c>
      <c r="F9" s="22"/>
      <c r="G9" s="26">
        <v>13057024883</v>
      </c>
      <c r="H9" s="22"/>
      <c r="I9" s="26">
        <v>3321860743</v>
      </c>
      <c r="J9" s="22"/>
      <c r="K9" s="26">
        <v>1931644</v>
      </c>
      <c r="L9" s="22"/>
      <c r="M9" s="26">
        <v>16378885626</v>
      </c>
      <c r="N9" s="22"/>
      <c r="O9" s="26">
        <v>13681127618</v>
      </c>
      <c r="P9" s="22"/>
      <c r="Q9" s="25">
        <v>2697758008</v>
      </c>
      <c r="R9" s="25"/>
      <c r="S9" s="22"/>
      <c r="T9" s="22"/>
      <c r="U9" s="22"/>
      <c r="V9" s="22"/>
    </row>
    <row r="10" spans="1:22" ht="21.75" customHeight="1" x14ac:dyDescent="0.2">
      <c r="A10" s="6" t="s">
        <v>33</v>
      </c>
      <c r="C10" s="26">
        <v>20377270</v>
      </c>
      <c r="D10" s="22"/>
      <c r="E10" s="26">
        <v>118092627169</v>
      </c>
      <c r="F10" s="22"/>
      <c r="G10" s="26">
        <v>99298576416</v>
      </c>
      <c r="H10" s="22"/>
      <c r="I10" s="26">
        <v>18794050753</v>
      </c>
      <c r="J10" s="22"/>
      <c r="K10" s="26">
        <v>20377270</v>
      </c>
      <c r="L10" s="22"/>
      <c r="M10" s="26">
        <v>118092627169</v>
      </c>
      <c r="N10" s="22"/>
      <c r="O10" s="26">
        <v>101538049416</v>
      </c>
      <c r="P10" s="22"/>
      <c r="Q10" s="25">
        <v>16554577753</v>
      </c>
      <c r="R10" s="25"/>
      <c r="S10" s="22"/>
      <c r="T10" s="22"/>
      <c r="U10" s="22"/>
      <c r="V10" s="22"/>
    </row>
    <row r="11" spans="1:22" ht="21.75" customHeight="1" x14ac:dyDescent="0.2">
      <c r="A11" s="6" t="s">
        <v>25</v>
      </c>
      <c r="C11" s="26">
        <v>3497266</v>
      </c>
      <c r="D11" s="22"/>
      <c r="E11" s="26">
        <v>38206265367</v>
      </c>
      <c r="F11" s="22"/>
      <c r="G11" s="26">
        <v>32146711363</v>
      </c>
      <c r="H11" s="22"/>
      <c r="I11" s="26">
        <v>6059554004</v>
      </c>
      <c r="J11" s="22"/>
      <c r="K11" s="26">
        <v>3497266</v>
      </c>
      <c r="L11" s="22"/>
      <c r="M11" s="26">
        <v>38206265367</v>
      </c>
      <c r="N11" s="22"/>
      <c r="O11" s="26">
        <v>60733708460</v>
      </c>
      <c r="P11" s="22"/>
      <c r="Q11" s="25">
        <v>-22527443092</v>
      </c>
      <c r="R11" s="25"/>
      <c r="S11" s="22"/>
      <c r="T11" s="22"/>
      <c r="U11" s="22"/>
      <c r="V11" s="22"/>
    </row>
    <row r="12" spans="1:22" ht="21.75" customHeight="1" x14ac:dyDescent="0.2">
      <c r="A12" s="6" t="s">
        <v>51</v>
      </c>
      <c r="C12" s="26">
        <v>3800000</v>
      </c>
      <c r="D12" s="22"/>
      <c r="E12" s="26">
        <v>34298701200</v>
      </c>
      <c r="F12" s="22"/>
      <c r="G12" s="26">
        <v>27727707456</v>
      </c>
      <c r="H12" s="22"/>
      <c r="I12" s="26">
        <v>6570993744</v>
      </c>
      <c r="J12" s="22"/>
      <c r="K12" s="26">
        <v>3800000</v>
      </c>
      <c r="L12" s="22"/>
      <c r="M12" s="26">
        <v>34298701200</v>
      </c>
      <c r="N12" s="22"/>
      <c r="O12" s="26">
        <v>27727707456</v>
      </c>
      <c r="P12" s="22"/>
      <c r="Q12" s="25">
        <v>6570993744</v>
      </c>
      <c r="R12" s="25"/>
      <c r="S12" s="22"/>
      <c r="T12" s="22"/>
      <c r="U12" s="22"/>
      <c r="V12" s="22"/>
    </row>
    <row r="13" spans="1:22" ht="21.75" customHeight="1" x14ac:dyDescent="0.2">
      <c r="A13" s="6" t="s">
        <v>41</v>
      </c>
      <c r="C13" s="26">
        <v>5353304</v>
      </c>
      <c r="D13" s="22"/>
      <c r="E13" s="26">
        <v>36398730593</v>
      </c>
      <c r="F13" s="22"/>
      <c r="G13" s="26">
        <v>37675879035</v>
      </c>
      <c r="H13" s="22"/>
      <c r="I13" s="26">
        <v>-1277148441</v>
      </c>
      <c r="J13" s="22"/>
      <c r="K13" s="26">
        <v>5353304</v>
      </c>
      <c r="L13" s="22"/>
      <c r="M13" s="26">
        <v>36398730593</v>
      </c>
      <c r="N13" s="22"/>
      <c r="O13" s="26">
        <v>41294466287</v>
      </c>
      <c r="P13" s="22"/>
      <c r="Q13" s="25">
        <v>-4895735693</v>
      </c>
      <c r="R13" s="25"/>
      <c r="S13" s="22"/>
      <c r="T13" s="22"/>
      <c r="U13" s="22"/>
      <c r="V13" s="22"/>
    </row>
    <row r="14" spans="1:22" ht="21.75" customHeight="1" x14ac:dyDescent="0.2">
      <c r="A14" s="6" t="s">
        <v>48</v>
      </c>
      <c r="C14" s="26">
        <v>13759329</v>
      </c>
      <c r="D14" s="22"/>
      <c r="E14" s="26">
        <v>62916320565</v>
      </c>
      <c r="F14" s="22"/>
      <c r="G14" s="26">
        <v>61507542083</v>
      </c>
      <c r="H14" s="22"/>
      <c r="I14" s="26">
        <v>1408778482</v>
      </c>
      <c r="J14" s="22"/>
      <c r="K14" s="26">
        <v>13759329</v>
      </c>
      <c r="L14" s="22"/>
      <c r="M14" s="26">
        <v>62916320565</v>
      </c>
      <c r="N14" s="22"/>
      <c r="O14" s="26">
        <v>65715659177</v>
      </c>
      <c r="P14" s="22"/>
      <c r="Q14" s="25">
        <v>-2799338611</v>
      </c>
      <c r="R14" s="25"/>
      <c r="S14" s="22"/>
      <c r="T14" s="22"/>
      <c r="U14" s="22"/>
      <c r="V14" s="22"/>
    </row>
    <row r="15" spans="1:22" ht="21.75" customHeight="1" x14ac:dyDescent="0.2">
      <c r="A15" s="6" t="s">
        <v>35</v>
      </c>
      <c r="C15" s="26">
        <v>1694254</v>
      </c>
      <c r="D15" s="22"/>
      <c r="E15" s="26">
        <v>84023400384</v>
      </c>
      <c r="F15" s="22"/>
      <c r="G15" s="26">
        <v>72015245548</v>
      </c>
      <c r="H15" s="22"/>
      <c r="I15" s="26">
        <v>12008154836</v>
      </c>
      <c r="J15" s="22"/>
      <c r="K15" s="26">
        <v>1694254</v>
      </c>
      <c r="L15" s="22"/>
      <c r="M15" s="26">
        <v>84023400384</v>
      </c>
      <c r="N15" s="22"/>
      <c r="O15" s="26">
        <v>56318751430</v>
      </c>
      <c r="P15" s="22"/>
      <c r="Q15" s="25">
        <v>27704648954</v>
      </c>
      <c r="R15" s="25"/>
      <c r="S15" s="22"/>
      <c r="T15" s="22"/>
      <c r="U15" s="22"/>
      <c r="V15" s="22"/>
    </row>
    <row r="16" spans="1:22" ht="21.75" customHeight="1" x14ac:dyDescent="0.2">
      <c r="A16" s="6" t="s">
        <v>29</v>
      </c>
      <c r="C16" s="26">
        <v>1738651</v>
      </c>
      <c r="D16" s="22"/>
      <c r="E16" s="26">
        <v>44538446304</v>
      </c>
      <c r="F16" s="22"/>
      <c r="G16" s="26">
        <v>39802887791</v>
      </c>
      <c r="H16" s="22"/>
      <c r="I16" s="26">
        <v>4735558513</v>
      </c>
      <c r="J16" s="22"/>
      <c r="K16" s="26">
        <v>1738651</v>
      </c>
      <c r="L16" s="22"/>
      <c r="M16" s="26">
        <v>44538446304</v>
      </c>
      <c r="N16" s="22"/>
      <c r="O16" s="26">
        <v>55978017495</v>
      </c>
      <c r="P16" s="22"/>
      <c r="Q16" s="25">
        <v>-11439571190</v>
      </c>
      <c r="R16" s="25"/>
      <c r="S16" s="22"/>
      <c r="T16" s="22"/>
      <c r="U16" s="22"/>
      <c r="V16" s="22"/>
    </row>
    <row r="17" spans="1:22" ht="21.75" customHeight="1" x14ac:dyDescent="0.2">
      <c r="A17" s="6" t="s">
        <v>23</v>
      </c>
      <c r="C17" s="26">
        <v>21204181</v>
      </c>
      <c r="D17" s="22"/>
      <c r="E17" s="26">
        <v>77482787268</v>
      </c>
      <c r="F17" s="22"/>
      <c r="G17" s="26">
        <v>68946190738</v>
      </c>
      <c r="H17" s="22"/>
      <c r="I17" s="26">
        <v>8536596530</v>
      </c>
      <c r="J17" s="22"/>
      <c r="K17" s="26">
        <v>21204181</v>
      </c>
      <c r="L17" s="22"/>
      <c r="M17" s="26">
        <v>77482787268</v>
      </c>
      <c r="N17" s="22"/>
      <c r="O17" s="26">
        <v>111752285058</v>
      </c>
      <c r="P17" s="22"/>
      <c r="Q17" s="25">
        <v>-34269497789</v>
      </c>
      <c r="R17" s="25"/>
      <c r="S17" s="22"/>
      <c r="T17" s="22"/>
      <c r="U17" s="22"/>
      <c r="V17" s="22"/>
    </row>
    <row r="18" spans="1:22" ht="21.75" customHeight="1" x14ac:dyDescent="0.2">
      <c r="A18" s="6" t="s">
        <v>52</v>
      </c>
      <c r="C18" s="26">
        <v>4228650</v>
      </c>
      <c r="D18" s="22"/>
      <c r="E18" s="26">
        <v>19613482158</v>
      </c>
      <c r="F18" s="22"/>
      <c r="G18" s="26">
        <v>16248748820</v>
      </c>
      <c r="H18" s="22"/>
      <c r="I18" s="26">
        <v>3364733338</v>
      </c>
      <c r="J18" s="22"/>
      <c r="K18" s="26">
        <v>4228650</v>
      </c>
      <c r="L18" s="22"/>
      <c r="M18" s="26">
        <v>19613482158</v>
      </c>
      <c r="N18" s="22"/>
      <c r="O18" s="26">
        <v>16248748820</v>
      </c>
      <c r="P18" s="22"/>
      <c r="Q18" s="25">
        <v>3364733338</v>
      </c>
      <c r="R18" s="25"/>
      <c r="S18" s="22"/>
      <c r="T18" s="22"/>
      <c r="U18" s="22"/>
      <c r="V18" s="22"/>
    </row>
    <row r="19" spans="1:22" ht="21.75" customHeight="1" x14ac:dyDescent="0.2">
      <c r="A19" s="6" t="s">
        <v>45</v>
      </c>
      <c r="C19" s="26">
        <v>18404889</v>
      </c>
      <c r="D19" s="22"/>
      <c r="E19" s="26">
        <v>119285877016</v>
      </c>
      <c r="F19" s="22"/>
      <c r="G19" s="26">
        <v>105381388284</v>
      </c>
      <c r="H19" s="22"/>
      <c r="I19" s="26">
        <v>13904488732</v>
      </c>
      <c r="J19" s="22"/>
      <c r="K19" s="26">
        <v>18404889</v>
      </c>
      <c r="L19" s="22"/>
      <c r="M19" s="26">
        <v>119285877016</v>
      </c>
      <c r="N19" s="22"/>
      <c r="O19" s="26">
        <v>109068611597</v>
      </c>
      <c r="P19" s="22"/>
      <c r="Q19" s="25">
        <v>10217265419</v>
      </c>
      <c r="R19" s="25"/>
      <c r="S19" s="22"/>
      <c r="T19" s="22"/>
      <c r="U19" s="22"/>
      <c r="V19" s="22"/>
    </row>
    <row r="20" spans="1:22" ht="21.75" customHeight="1" x14ac:dyDescent="0.2">
      <c r="A20" s="6" t="s">
        <v>39</v>
      </c>
      <c r="C20" s="26">
        <v>11406904</v>
      </c>
      <c r="D20" s="22"/>
      <c r="E20" s="26">
        <v>55810720038</v>
      </c>
      <c r="F20" s="22"/>
      <c r="G20" s="26">
        <v>45435138746</v>
      </c>
      <c r="H20" s="22"/>
      <c r="I20" s="26">
        <v>10375581292</v>
      </c>
      <c r="J20" s="22"/>
      <c r="K20" s="26">
        <v>11406904</v>
      </c>
      <c r="L20" s="22"/>
      <c r="M20" s="26">
        <v>55810720038</v>
      </c>
      <c r="N20" s="22"/>
      <c r="O20" s="26">
        <v>43038346652</v>
      </c>
      <c r="P20" s="22"/>
      <c r="Q20" s="25">
        <v>12772373386</v>
      </c>
      <c r="R20" s="25"/>
      <c r="S20" s="22"/>
      <c r="T20" s="22"/>
      <c r="U20" s="22"/>
      <c r="V20" s="22"/>
    </row>
    <row r="21" spans="1:22" ht="21.75" customHeight="1" x14ac:dyDescent="0.2">
      <c r="A21" s="6" t="s">
        <v>36</v>
      </c>
      <c r="C21" s="26">
        <v>2224603</v>
      </c>
      <c r="D21" s="22"/>
      <c r="E21" s="26">
        <v>70166662603</v>
      </c>
      <c r="F21" s="22"/>
      <c r="G21" s="26">
        <v>57893577906</v>
      </c>
      <c r="H21" s="22"/>
      <c r="I21" s="26">
        <v>12273084697</v>
      </c>
      <c r="J21" s="22"/>
      <c r="K21" s="26">
        <v>2224603</v>
      </c>
      <c r="L21" s="22"/>
      <c r="M21" s="26">
        <v>70166662603</v>
      </c>
      <c r="N21" s="22"/>
      <c r="O21" s="26">
        <v>58910806547</v>
      </c>
      <c r="P21" s="22"/>
      <c r="Q21" s="25">
        <v>11255856056</v>
      </c>
      <c r="R21" s="25"/>
      <c r="S21" s="22"/>
      <c r="T21" s="22"/>
      <c r="U21" s="22"/>
      <c r="V21" s="22"/>
    </row>
    <row r="22" spans="1:22" ht="21.75" customHeight="1" x14ac:dyDescent="0.2">
      <c r="A22" s="6" t="s">
        <v>37</v>
      </c>
      <c r="C22" s="26">
        <v>8554343</v>
      </c>
      <c r="D22" s="22"/>
      <c r="E22" s="26">
        <v>42746816301</v>
      </c>
      <c r="F22" s="22"/>
      <c r="G22" s="26">
        <v>36071612244</v>
      </c>
      <c r="H22" s="22"/>
      <c r="I22" s="26">
        <v>6675204057</v>
      </c>
      <c r="J22" s="22"/>
      <c r="K22" s="26">
        <v>8554343</v>
      </c>
      <c r="L22" s="22"/>
      <c r="M22" s="26">
        <v>42746816301</v>
      </c>
      <c r="N22" s="22"/>
      <c r="O22" s="26">
        <v>48894809076</v>
      </c>
      <c r="P22" s="22"/>
      <c r="Q22" s="25">
        <v>-6147992774</v>
      </c>
      <c r="R22" s="25"/>
      <c r="S22" s="22"/>
      <c r="T22" s="22"/>
      <c r="U22" s="22"/>
      <c r="V22" s="22"/>
    </row>
    <row r="23" spans="1:22" ht="21.75" customHeight="1" x14ac:dyDescent="0.2">
      <c r="A23" s="6" t="s">
        <v>42</v>
      </c>
      <c r="C23" s="26">
        <v>30000000</v>
      </c>
      <c r="D23" s="22"/>
      <c r="E23" s="26">
        <v>43062246000</v>
      </c>
      <c r="F23" s="22"/>
      <c r="G23" s="26">
        <v>37306696500</v>
      </c>
      <c r="H23" s="22"/>
      <c r="I23" s="26">
        <v>5755549500</v>
      </c>
      <c r="J23" s="22"/>
      <c r="K23" s="26">
        <v>30000000</v>
      </c>
      <c r="L23" s="22"/>
      <c r="M23" s="26">
        <v>43062246000</v>
      </c>
      <c r="N23" s="22"/>
      <c r="O23" s="26">
        <v>37594104480</v>
      </c>
      <c r="P23" s="22"/>
      <c r="Q23" s="25">
        <v>5468141520</v>
      </c>
      <c r="R23" s="25"/>
      <c r="S23" s="22"/>
      <c r="T23" s="22"/>
      <c r="U23" s="22"/>
      <c r="V23" s="22"/>
    </row>
    <row r="24" spans="1:22" ht="21.75" customHeight="1" x14ac:dyDescent="0.2">
      <c r="A24" s="6" t="s">
        <v>34</v>
      </c>
      <c r="C24" s="26">
        <v>2000000</v>
      </c>
      <c r="D24" s="22"/>
      <c r="E24" s="26">
        <v>71372790000</v>
      </c>
      <c r="F24" s="22"/>
      <c r="G24" s="26">
        <v>55825848000</v>
      </c>
      <c r="H24" s="22"/>
      <c r="I24" s="26">
        <v>15546942000</v>
      </c>
      <c r="J24" s="22"/>
      <c r="K24" s="26">
        <v>2000000</v>
      </c>
      <c r="L24" s="22"/>
      <c r="M24" s="26">
        <v>71372790000</v>
      </c>
      <c r="N24" s="22"/>
      <c r="O24" s="26">
        <v>75468276000</v>
      </c>
      <c r="P24" s="22"/>
      <c r="Q24" s="25">
        <v>-4095486000</v>
      </c>
      <c r="R24" s="25"/>
      <c r="S24" s="22"/>
      <c r="T24" s="22"/>
      <c r="U24" s="22"/>
      <c r="V24" s="22"/>
    </row>
    <row r="25" spans="1:22" ht="21.75" customHeight="1" x14ac:dyDescent="0.2">
      <c r="A25" s="6" t="s">
        <v>19</v>
      </c>
      <c r="C25" s="26">
        <v>36502254</v>
      </c>
      <c r="D25" s="22"/>
      <c r="E25" s="26">
        <v>127469435413</v>
      </c>
      <c r="F25" s="22"/>
      <c r="G25" s="26">
        <v>136214136219</v>
      </c>
      <c r="H25" s="22"/>
      <c r="I25" s="26">
        <v>-8744700805</v>
      </c>
      <c r="J25" s="22"/>
      <c r="K25" s="26">
        <v>36502254</v>
      </c>
      <c r="L25" s="22"/>
      <c r="M25" s="26">
        <v>127469435413</v>
      </c>
      <c r="N25" s="22"/>
      <c r="O25" s="26">
        <v>107766644798</v>
      </c>
      <c r="P25" s="22"/>
      <c r="Q25" s="25">
        <v>19702790615</v>
      </c>
      <c r="R25" s="25"/>
      <c r="S25" s="22"/>
      <c r="T25" s="22"/>
      <c r="U25" s="22"/>
      <c r="V25" s="22"/>
    </row>
    <row r="26" spans="1:22" ht="21.75" customHeight="1" x14ac:dyDescent="0.2">
      <c r="A26" s="6" t="s">
        <v>32</v>
      </c>
      <c r="C26" s="26">
        <v>11509789</v>
      </c>
      <c r="D26" s="22"/>
      <c r="E26" s="26">
        <v>115557188130</v>
      </c>
      <c r="F26" s="22"/>
      <c r="G26" s="26">
        <v>103200577914</v>
      </c>
      <c r="H26" s="22"/>
      <c r="I26" s="26">
        <v>12356610216</v>
      </c>
      <c r="J26" s="22"/>
      <c r="K26" s="26">
        <v>11509789</v>
      </c>
      <c r="L26" s="22"/>
      <c r="M26" s="26">
        <v>115557188130</v>
      </c>
      <c r="N26" s="22"/>
      <c r="O26" s="26">
        <v>101598795108</v>
      </c>
      <c r="P26" s="22"/>
      <c r="Q26" s="25">
        <v>13958393022</v>
      </c>
      <c r="R26" s="25"/>
      <c r="S26" s="22"/>
      <c r="T26" s="22"/>
      <c r="U26" s="22"/>
      <c r="V26" s="22"/>
    </row>
    <row r="27" spans="1:22" ht="21.75" customHeight="1" x14ac:dyDescent="0.2">
      <c r="A27" s="6" t="s">
        <v>40</v>
      </c>
      <c r="C27" s="26">
        <v>41521579</v>
      </c>
      <c r="D27" s="22"/>
      <c r="E27" s="26">
        <v>192917132677</v>
      </c>
      <c r="F27" s="22"/>
      <c r="G27" s="26">
        <v>158649562846</v>
      </c>
      <c r="H27" s="22"/>
      <c r="I27" s="26">
        <v>34267569831</v>
      </c>
      <c r="J27" s="22"/>
      <c r="K27" s="26">
        <v>41521579</v>
      </c>
      <c r="L27" s="22"/>
      <c r="M27" s="26">
        <v>192917132677</v>
      </c>
      <c r="N27" s="22"/>
      <c r="O27" s="26">
        <v>194754613256</v>
      </c>
      <c r="P27" s="22"/>
      <c r="Q27" s="25">
        <v>-1837480578</v>
      </c>
      <c r="R27" s="25"/>
      <c r="S27" s="22"/>
      <c r="T27" s="22"/>
      <c r="U27" s="22"/>
      <c r="V27" s="22"/>
    </row>
    <row r="28" spans="1:22" ht="21.75" customHeight="1" x14ac:dyDescent="0.2">
      <c r="A28" s="6" t="s">
        <v>30</v>
      </c>
      <c r="C28" s="26">
        <v>3622000</v>
      </c>
      <c r="D28" s="22"/>
      <c r="E28" s="26">
        <v>53610687099</v>
      </c>
      <c r="F28" s="22"/>
      <c r="G28" s="26">
        <v>46085748480</v>
      </c>
      <c r="H28" s="22"/>
      <c r="I28" s="26">
        <v>7524938619</v>
      </c>
      <c r="J28" s="22"/>
      <c r="K28" s="26">
        <v>3622000</v>
      </c>
      <c r="L28" s="22"/>
      <c r="M28" s="26">
        <v>53610687099</v>
      </c>
      <c r="N28" s="22"/>
      <c r="O28" s="26">
        <v>60013100519</v>
      </c>
      <c r="P28" s="22"/>
      <c r="Q28" s="25">
        <v>-6402413420</v>
      </c>
      <c r="R28" s="25"/>
      <c r="S28" s="22"/>
      <c r="T28" s="22"/>
      <c r="U28" s="22"/>
      <c r="V28" s="22"/>
    </row>
    <row r="29" spans="1:22" ht="21.75" customHeight="1" x14ac:dyDescent="0.2">
      <c r="A29" s="6" t="s">
        <v>24</v>
      </c>
      <c r="C29" s="26">
        <v>700982</v>
      </c>
      <c r="D29" s="22"/>
      <c r="E29" s="26">
        <v>158301558669</v>
      </c>
      <c r="F29" s="22"/>
      <c r="G29" s="26">
        <v>140581650944</v>
      </c>
      <c r="H29" s="22"/>
      <c r="I29" s="26">
        <v>17719907725</v>
      </c>
      <c r="J29" s="22"/>
      <c r="K29" s="26">
        <v>700982</v>
      </c>
      <c r="L29" s="22"/>
      <c r="M29" s="26">
        <v>158301558669</v>
      </c>
      <c r="N29" s="22"/>
      <c r="O29" s="26">
        <v>115763046169</v>
      </c>
      <c r="P29" s="22"/>
      <c r="Q29" s="25">
        <v>42538512500</v>
      </c>
      <c r="R29" s="25"/>
      <c r="S29" s="22"/>
      <c r="T29" s="22"/>
      <c r="U29" s="22"/>
      <c r="V29" s="22"/>
    </row>
    <row r="30" spans="1:22" ht="21.75" customHeight="1" x14ac:dyDescent="0.2">
      <c r="A30" s="6" t="s">
        <v>26</v>
      </c>
      <c r="C30" s="26">
        <v>19537091</v>
      </c>
      <c r="D30" s="22"/>
      <c r="E30" s="26">
        <v>100891291377</v>
      </c>
      <c r="F30" s="22"/>
      <c r="G30" s="26">
        <v>94453853970</v>
      </c>
      <c r="H30" s="22"/>
      <c r="I30" s="26">
        <v>6437437407</v>
      </c>
      <c r="J30" s="22"/>
      <c r="K30" s="26">
        <v>19537091</v>
      </c>
      <c r="L30" s="22"/>
      <c r="M30" s="26">
        <v>100891291377</v>
      </c>
      <c r="N30" s="22"/>
      <c r="O30" s="26">
        <v>76632372095</v>
      </c>
      <c r="P30" s="22"/>
      <c r="Q30" s="25">
        <v>24258919282</v>
      </c>
      <c r="R30" s="25"/>
      <c r="S30" s="22"/>
      <c r="T30" s="22"/>
      <c r="U30" s="22"/>
      <c r="V30" s="22"/>
    </row>
    <row r="31" spans="1:22" ht="21.75" customHeight="1" x14ac:dyDescent="0.2">
      <c r="A31" s="6" t="s">
        <v>43</v>
      </c>
      <c r="C31" s="26">
        <v>19848641</v>
      </c>
      <c r="D31" s="22"/>
      <c r="E31" s="26">
        <v>34666561566</v>
      </c>
      <c r="F31" s="22"/>
      <c r="G31" s="26">
        <v>26951919806</v>
      </c>
      <c r="H31" s="22"/>
      <c r="I31" s="26">
        <v>7714641760</v>
      </c>
      <c r="J31" s="22"/>
      <c r="K31" s="26">
        <v>19848641</v>
      </c>
      <c r="L31" s="22"/>
      <c r="M31" s="26">
        <v>34666561566</v>
      </c>
      <c r="N31" s="22"/>
      <c r="O31" s="26">
        <v>39244047214</v>
      </c>
      <c r="P31" s="22"/>
      <c r="Q31" s="25">
        <v>-4577485647</v>
      </c>
      <c r="R31" s="25"/>
      <c r="S31" s="22"/>
      <c r="T31" s="22"/>
      <c r="U31" s="22"/>
      <c r="V31" s="22"/>
    </row>
    <row r="32" spans="1:22" ht="21.75" customHeight="1" x14ac:dyDescent="0.2">
      <c r="A32" s="6" t="s">
        <v>38</v>
      </c>
      <c r="C32" s="26">
        <v>14604036</v>
      </c>
      <c r="D32" s="22"/>
      <c r="E32" s="26">
        <v>53277911087</v>
      </c>
      <c r="F32" s="22"/>
      <c r="G32" s="26">
        <v>44306317340</v>
      </c>
      <c r="H32" s="22"/>
      <c r="I32" s="26">
        <v>8971593747</v>
      </c>
      <c r="J32" s="22"/>
      <c r="K32" s="26">
        <v>14604036</v>
      </c>
      <c r="L32" s="22"/>
      <c r="M32" s="26">
        <v>53277911087</v>
      </c>
      <c r="N32" s="22"/>
      <c r="O32" s="26">
        <v>63718198793</v>
      </c>
      <c r="P32" s="22"/>
      <c r="Q32" s="25">
        <v>-10440287705</v>
      </c>
      <c r="R32" s="25"/>
      <c r="S32" s="22"/>
      <c r="T32" s="22"/>
      <c r="U32" s="22"/>
      <c r="V32" s="22"/>
    </row>
    <row r="33" spans="1:22" ht="21.75" customHeight="1" x14ac:dyDescent="0.2">
      <c r="A33" s="6" t="s">
        <v>46</v>
      </c>
      <c r="C33" s="26">
        <v>3545504</v>
      </c>
      <c r="D33" s="22"/>
      <c r="E33" s="26">
        <v>47121338318</v>
      </c>
      <c r="F33" s="22"/>
      <c r="G33" s="26">
        <v>41764237776</v>
      </c>
      <c r="H33" s="22"/>
      <c r="I33" s="26">
        <v>5357100542</v>
      </c>
      <c r="J33" s="22"/>
      <c r="K33" s="26">
        <v>3545504</v>
      </c>
      <c r="L33" s="22"/>
      <c r="M33" s="26">
        <v>47121338318</v>
      </c>
      <c r="N33" s="22"/>
      <c r="O33" s="26">
        <v>53581781019</v>
      </c>
      <c r="P33" s="22"/>
      <c r="Q33" s="25">
        <v>-6460442700</v>
      </c>
      <c r="R33" s="25"/>
      <c r="S33" s="22"/>
      <c r="T33" s="22"/>
      <c r="U33" s="22"/>
      <c r="V33" s="22"/>
    </row>
    <row r="34" spans="1:22" ht="21.75" customHeight="1" x14ac:dyDescent="0.2">
      <c r="A34" s="6" t="s">
        <v>49</v>
      </c>
      <c r="C34" s="26">
        <v>8506949</v>
      </c>
      <c r="D34" s="22"/>
      <c r="E34" s="26">
        <v>68580857819</v>
      </c>
      <c r="F34" s="22"/>
      <c r="G34" s="26">
        <v>62745988288</v>
      </c>
      <c r="H34" s="22"/>
      <c r="I34" s="26">
        <v>5834869531</v>
      </c>
      <c r="J34" s="22"/>
      <c r="K34" s="26">
        <v>8506949</v>
      </c>
      <c r="L34" s="22"/>
      <c r="M34" s="26">
        <v>68580857819</v>
      </c>
      <c r="N34" s="22"/>
      <c r="O34" s="26">
        <v>54458782288</v>
      </c>
      <c r="P34" s="22"/>
      <c r="Q34" s="25">
        <v>14122075531</v>
      </c>
      <c r="R34" s="25"/>
      <c r="S34" s="22"/>
      <c r="T34" s="22"/>
      <c r="U34" s="22"/>
      <c r="V34" s="22"/>
    </row>
    <row r="35" spans="1:22" ht="21.75" customHeight="1" x14ac:dyDescent="0.2">
      <c r="A35" s="6" t="s">
        <v>131</v>
      </c>
      <c r="C35" s="26">
        <v>17712</v>
      </c>
      <c r="D35" s="22"/>
      <c r="E35" s="26">
        <v>107167160399</v>
      </c>
      <c r="F35" s="22"/>
      <c r="G35" s="26">
        <v>102761007726</v>
      </c>
      <c r="H35" s="22"/>
      <c r="I35" s="26">
        <v>4406152673</v>
      </c>
      <c r="J35" s="22"/>
      <c r="K35" s="26">
        <v>17712</v>
      </c>
      <c r="L35" s="22"/>
      <c r="M35" s="26">
        <v>107167160399</v>
      </c>
      <c r="N35" s="22"/>
      <c r="O35" s="26">
        <v>83998563805</v>
      </c>
      <c r="P35" s="22"/>
      <c r="Q35" s="25">
        <f>23168596594-12</f>
        <v>23168596582</v>
      </c>
      <c r="R35" s="25"/>
      <c r="S35" s="22"/>
      <c r="T35" s="22"/>
      <c r="U35" s="22"/>
      <c r="V35" s="22"/>
    </row>
    <row r="36" spans="1:22" ht="21.75" customHeight="1" x14ac:dyDescent="0.2">
      <c r="A36" s="6" t="s">
        <v>31</v>
      </c>
      <c r="C36" s="26">
        <v>38750986</v>
      </c>
      <c r="D36" s="22"/>
      <c r="E36" s="26">
        <v>73920681438</v>
      </c>
      <c r="F36" s="22"/>
      <c r="G36" s="26">
        <v>63443127842</v>
      </c>
      <c r="H36" s="22"/>
      <c r="I36" s="26">
        <v>10477553596</v>
      </c>
      <c r="J36" s="22"/>
      <c r="K36" s="26">
        <v>38750986</v>
      </c>
      <c r="L36" s="22"/>
      <c r="M36" s="26">
        <v>73920681438</v>
      </c>
      <c r="N36" s="22"/>
      <c r="O36" s="26">
        <v>74531328949</v>
      </c>
      <c r="P36" s="22"/>
      <c r="Q36" s="25">
        <v>-610647510</v>
      </c>
      <c r="R36" s="25"/>
      <c r="S36" s="22"/>
      <c r="T36" s="22"/>
      <c r="U36" s="22"/>
      <c r="V36" s="22"/>
    </row>
    <row r="37" spans="1:22" ht="21.75" customHeight="1" x14ac:dyDescent="0.2">
      <c r="A37" s="6" t="s">
        <v>21</v>
      </c>
      <c r="C37" s="26">
        <v>17000000</v>
      </c>
      <c r="D37" s="22"/>
      <c r="E37" s="26">
        <v>29539189800</v>
      </c>
      <c r="F37" s="22"/>
      <c r="G37" s="26">
        <v>28204180650</v>
      </c>
      <c r="H37" s="22"/>
      <c r="I37" s="26">
        <v>1335009150</v>
      </c>
      <c r="J37" s="22"/>
      <c r="K37" s="26">
        <v>17000000</v>
      </c>
      <c r="L37" s="22"/>
      <c r="M37" s="26">
        <v>29539189800</v>
      </c>
      <c r="N37" s="22"/>
      <c r="O37" s="26">
        <v>43974842908</v>
      </c>
      <c r="P37" s="22"/>
      <c r="Q37" s="25">
        <v>-14435653108</v>
      </c>
      <c r="R37" s="25"/>
      <c r="S37" s="22"/>
      <c r="T37" s="22"/>
      <c r="U37" s="22"/>
      <c r="V37" s="22"/>
    </row>
    <row r="38" spans="1:22" ht="21.75" customHeight="1" x14ac:dyDescent="0.2">
      <c r="A38" s="6" t="s">
        <v>22</v>
      </c>
      <c r="C38" s="26">
        <v>1137454</v>
      </c>
      <c r="D38" s="22"/>
      <c r="E38" s="26">
        <v>49388370975</v>
      </c>
      <c r="F38" s="22"/>
      <c r="G38" s="26">
        <v>42247286083</v>
      </c>
      <c r="H38" s="22"/>
      <c r="I38" s="26">
        <v>7141084892</v>
      </c>
      <c r="J38" s="22"/>
      <c r="K38" s="26">
        <v>1137454</v>
      </c>
      <c r="L38" s="22"/>
      <c r="M38" s="26">
        <v>49388370975</v>
      </c>
      <c r="N38" s="22"/>
      <c r="O38" s="26">
        <v>51412299264</v>
      </c>
      <c r="P38" s="22"/>
      <c r="Q38" s="25">
        <v>-2023928288</v>
      </c>
      <c r="R38" s="25"/>
      <c r="S38" s="22"/>
      <c r="T38" s="22"/>
      <c r="U38" s="22"/>
      <c r="V38" s="22"/>
    </row>
    <row r="39" spans="1:22" ht="21.75" customHeight="1" x14ac:dyDescent="0.2">
      <c r="A39" s="7" t="s">
        <v>182</v>
      </c>
      <c r="C39" s="40">
        <v>50000</v>
      </c>
      <c r="D39" s="22"/>
      <c r="E39" s="28">
        <v>22694154</v>
      </c>
      <c r="F39" s="22"/>
      <c r="G39" s="28">
        <v>37390368</v>
      </c>
      <c r="H39" s="22"/>
      <c r="I39" s="28">
        <f>-14696214-2</f>
        <v>-14696216</v>
      </c>
      <c r="J39" s="22"/>
      <c r="K39" s="40">
        <v>50000</v>
      </c>
      <c r="L39" s="22"/>
      <c r="M39" s="28">
        <v>22694154</v>
      </c>
      <c r="N39" s="22"/>
      <c r="O39" s="28">
        <v>32888308</v>
      </c>
      <c r="P39" s="22"/>
      <c r="Q39" s="27">
        <v>-10194154</v>
      </c>
      <c r="R39" s="27"/>
      <c r="S39" s="22"/>
      <c r="T39" s="22"/>
      <c r="U39" s="22"/>
      <c r="V39" s="22"/>
    </row>
    <row r="40" spans="1:22" ht="21.75" customHeight="1" x14ac:dyDescent="0.2">
      <c r="A40" s="9" t="s">
        <v>53</v>
      </c>
      <c r="C40" s="40"/>
      <c r="D40" s="22"/>
      <c r="E40" s="29">
        <v>2182784091138</v>
      </c>
      <c r="F40" s="22"/>
      <c r="G40" s="29">
        <v>1932834172210</v>
      </c>
      <c r="H40" s="22"/>
      <c r="I40" s="29">
        <f>SUM(I8:I39)</f>
        <v>249949918928</v>
      </c>
      <c r="J40" s="22"/>
      <c r="K40" s="40"/>
      <c r="L40" s="22"/>
      <c r="M40" s="29">
        <v>2182784091138</v>
      </c>
      <c r="N40" s="22"/>
      <c r="O40" s="29">
        <v>2080291190207</v>
      </c>
      <c r="P40" s="22"/>
      <c r="Q40" s="38">
        <f>SUM(Q8:R39)</f>
        <v>102492900931</v>
      </c>
      <c r="R40" s="38"/>
      <c r="S40" s="22"/>
      <c r="T40" s="22"/>
    </row>
    <row r="41" spans="1:22" x14ac:dyDescent="0.2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2" x14ac:dyDescent="0.2">
      <c r="C42" s="22"/>
      <c r="D42" s="22"/>
      <c r="E42" s="22"/>
      <c r="F42" s="22"/>
      <c r="G42" s="22"/>
      <c r="H42" s="22"/>
      <c r="I42" s="39"/>
      <c r="J42" s="22"/>
      <c r="K42" s="22"/>
      <c r="L42" s="22"/>
      <c r="M42" s="22"/>
      <c r="N42" s="22"/>
      <c r="O42" s="22"/>
      <c r="P42" s="22"/>
      <c r="Q42" s="39"/>
      <c r="R42" s="22"/>
      <c r="S42" s="22"/>
      <c r="T42" s="22"/>
    </row>
    <row r="43" spans="1:22" x14ac:dyDescent="0.2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39"/>
      <c r="N43" s="22"/>
      <c r="O43" s="39"/>
      <c r="P43" s="22"/>
      <c r="Q43" s="22"/>
      <c r="R43" s="22"/>
      <c r="S43" s="22"/>
      <c r="T43" s="22"/>
    </row>
    <row r="44" spans="1:22" x14ac:dyDescent="0.2">
      <c r="G44" s="31"/>
      <c r="I44" s="31"/>
      <c r="M44" s="31"/>
      <c r="O44" s="31"/>
      <c r="Q44" s="31"/>
    </row>
    <row r="45" spans="1:22" x14ac:dyDescent="0.2">
      <c r="G45" s="31"/>
      <c r="M45" s="31"/>
      <c r="O45" s="31"/>
    </row>
    <row r="46" spans="1:22" x14ac:dyDescent="0.2">
      <c r="G46" s="31"/>
      <c r="M46" s="31"/>
      <c r="O46" s="31"/>
    </row>
    <row r="47" spans="1:22" x14ac:dyDescent="0.2">
      <c r="G47" s="31"/>
      <c r="I47" s="31"/>
      <c r="M47" s="43"/>
      <c r="O47" s="31"/>
    </row>
    <row r="48" spans="1:22" x14ac:dyDescent="0.2">
      <c r="G48" s="31"/>
      <c r="I48" s="31"/>
      <c r="O48" s="31"/>
    </row>
    <row r="49" spans="5:5" x14ac:dyDescent="0.2">
      <c r="E49" s="31"/>
    </row>
    <row r="50" spans="5:5" x14ac:dyDescent="0.2">
      <c r="E50" s="31"/>
    </row>
    <row r="51" spans="5:5" x14ac:dyDescent="0.2">
      <c r="E51" s="31"/>
    </row>
    <row r="52" spans="5:5" x14ac:dyDescent="0.2">
      <c r="E52" s="31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49"/>
  <sheetViews>
    <sheetView rightToLeft="1" workbookViewId="0">
      <selection activeCell="C12" sqref="C11:BB12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5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54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5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54" ht="14.45" customHeight="1" x14ac:dyDescent="0.2"/>
    <row r="5" spans="1:54" ht="14.45" customHeight="1" x14ac:dyDescent="0.2">
      <c r="A5" s="12" t="s">
        <v>54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4" ht="14.45" customHeight="1" x14ac:dyDescent="0.2">
      <c r="I6" s="13" t="s">
        <v>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 t="s">
        <v>9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54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54" ht="14.45" customHeight="1" x14ac:dyDescent="0.2">
      <c r="A8" s="13" t="s">
        <v>55</v>
      </c>
      <c r="B8" s="13"/>
      <c r="C8" s="13"/>
      <c r="D8" s="13"/>
      <c r="E8" s="13"/>
      <c r="F8" s="13"/>
      <c r="G8" s="13"/>
      <c r="I8" s="13" t="s">
        <v>56</v>
      </c>
      <c r="J8" s="13"/>
      <c r="K8" s="13"/>
      <c r="M8" s="13" t="s">
        <v>57</v>
      </c>
      <c r="N8" s="13"/>
      <c r="O8" s="13"/>
      <c r="Q8" s="13" t="s">
        <v>58</v>
      </c>
      <c r="R8" s="13"/>
      <c r="S8" s="13"/>
      <c r="T8" s="13"/>
      <c r="U8" s="13"/>
      <c r="W8" s="13" t="s">
        <v>59</v>
      </c>
      <c r="X8" s="13"/>
      <c r="Y8" s="13"/>
      <c r="Z8" s="13"/>
      <c r="AA8" s="13"/>
      <c r="AC8" s="13" t="s">
        <v>56</v>
      </c>
      <c r="AD8" s="13"/>
      <c r="AE8" s="13"/>
      <c r="AF8" s="13"/>
      <c r="AG8" s="13"/>
      <c r="AI8" s="13" t="s">
        <v>57</v>
      </c>
      <c r="AJ8" s="13"/>
      <c r="AK8" s="13"/>
      <c r="AM8" s="13" t="s">
        <v>58</v>
      </c>
      <c r="AN8" s="13"/>
      <c r="AO8" s="13"/>
      <c r="AQ8" s="13" t="s">
        <v>59</v>
      </c>
      <c r="AR8" s="13"/>
      <c r="AS8" s="13"/>
    </row>
    <row r="9" spans="1:54" ht="14.45" customHeight="1" x14ac:dyDescent="0.2">
      <c r="A9" s="12" t="s">
        <v>60</v>
      </c>
      <c r="B9" s="19"/>
      <c r="C9" s="19"/>
      <c r="D9" s="19"/>
      <c r="E9" s="19"/>
      <c r="F9" s="19"/>
      <c r="G9" s="19"/>
      <c r="H9" s="12"/>
      <c r="I9" s="19"/>
      <c r="J9" s="19"/>
      <c r="K9" s="19"/>
      <c r="L9" s="12"/>
      <c r="M9" s="19"/>
      <c r="N9" s="19"/>
      <c r="O9" s="19"/>
      <c r="P9" s="12"/>
      <c r="Q9" s="19"/>
      <c r="R9" s="19"/>
      <c r="S9" s="19"/>
      <c r="T9" s="19"/>
      <c r="U9" s="19"/>
      <c r="V9" s="12"/>
      <c r="W9" s="19"/>
      <c r="X9" s="19"/>
      <c r="Y9" s="19"/>
      <c r="Z9" s="19"/>
      <c r="AA9" s="19"/>
      <c r="AB9" s="12"/>
      <c r="AC9" s="19"/>
      <c r="AD9" s="19"/>
      <c r="AE9" s="19"/>
      <c r="AF9" s="19"/>
      <c r="AG9" s="19"/>
      <c r="AH9" s="12"/>
      <c r="AI9" s="19"/>
      <c r="AJ9" s="19"/>
      <c r="AK9" s="19"/>
      <c r="AL9" s="12"/>
      <c r="AM9" s="19"/>
      <c r="AN9" s="19"/>
      <c r="AO9" s="19"/>
      <c r="AP9" s="12"/>
      <c r="AQ9" s="19"/>
      <c r="AR9" s="19"/>
      <c r="AS9" s="19"/>
      <c r="AT9" s="12"/>
      <c r="AU9" s="12"/>
      <c r="AV9" s="12"/>
      <c r="AW9" s="12"/>
    </row>
    <row r="10" spans="1:54" ht="14.45" customHeight="1" x14ac:dyDescent="0.2">
      <c r="C10" s="13" t="s">
        <v>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Y10" s="13" t="s">
        <v>9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54" ht="14.45" customHeight="1" x14ac:dyDescent="0.2">
      <c r="A11" s="2" t="s">
        <v>55</v>
      </c>
      <c r="C11" s="4" t="s">
        <v>61</v>
      </c>
      <c r="D11" s="35"/>
      <c r="E11" s="4" t="s">
        <v>62</v>
      </c>
      <c r="F11" s="35"/>
      <c r="G11" s="14" t="s">
        <v>63</v>
      </c>
      <c r="H11" s="14"/>
      <c r="I11" s="14"/>
      <c r="J11" s="35"/>
      <c r="K11" s="14" t="s">
        <v>64</v>
      </c>
      <c r="L11" s="14"/>
      <c r="M11" s="14"/>
      <c r="N11" s="35"/>
      <c r="O11" s="14" t="s">
        <v>57</v>
      </c>
      <c r="P11" s="14"/>
      <c r="Q11" s="14"/>
      <c r="R11" s="35"/>
      <c r="S11" s="14" t="s">
        <v>58</v>
      </c>
      <c r="T11" s="14"/>
      <c r="U11" s="14"/>
      <c r="V11" s="14"/>
      <c r="W11" s="14"/>
      <c r="X11" s="22"/>
      <c r="Y11" s="14" t="s">
        <v>61</v>
      </c>
      <c r="Z11" s="14"/>
      <c r="AA11" s="14"/>
      <c r="AB11" s="14"/>
      <c r="AC11" s="14"/>
      <c r="AD11" s="35"/>
      <c r="AE11" s="14" t="s">
        <v>62</v>
      </c>
      <c r="AF11" s="14"/>
      <c r="AG11" s="14"/>
      <c r="AH11" s="14"/>
      <c r="AI11" s="14"/>
      <c r="AJ11" s="35"/>
      <c r="AK11" s="14" t="s">
        <v>63</v>
      </c>
      <c r="AL11" s="14"/>
      <c r="AM11" s="14"/>
      <c r="AN11" s="35"/>
      <c r="AO11" s="14" t="s">
        <v>64</v>
      </c>
      <c r="AP11" s="14"/>
      <c r="AQ11" s="14"/>
      <c r="AR11" s="35"/>
      <c r="AS11" s="14" t="s">
        <v>57</v>
      </c>
      <c r="AT11" s="14"/>
      <c r="AU11" s="35"/>
      <c r="AV11" s="4" t="s">
        <v>58</v>
      </c>
      <c r="AW11" s="22"/>
      <c r="AX11" s="22"/>
      <c r="AY11" s="22"/>
      <c r="AZ11" s="22"/>
      <c r="BA11" s="22"/>
      <c r="BB11" s="22"/>
    </row>
    <row r="12" spans="1:54" ht="21.75" customHeight="1" x14ac:dyDescent="0.2">
      <c r="A12" s="5" t="s">
        <v>65</v>
      </c>
      <c r="C12" s="36" t="s">
        <v>66</v>
      </c>
      <c r="D12" s="22"/>
      <c r="E12" s="36" t="s">
        <v>67</v>
      </c>
      <c r="F12" s="22"/>
      <c r="G12" s="37" t="s">
        <v>68</v>
      </c>
      <c r="H12" s="37"/>
      <c r="I12" s="37"/>
      <c r="J12" s="22"/>
      <c r="K12" s="21">
        <v>50000</v>
      </c>
      <c r="L12" s="21"/>
      <c r="M12" s="21"/>
      <c r="N12" s="22"/>
      <c r="O12" s="21">
        <v>1300</v>
      </c>
      <c r="P12" s="21"/>
      <c r="Q12" s="21"/>
      <c r="R12" s="22"/>
      <c r="S12" s="37" t="s">
        <v>69</v>
      </c>
      <c r="T12" s="37"/>
      <c r="U12" s="37"/>
      <c r="V12" s="37"/>
      <c r="W12" s="37"/>
      <c r="X12" s="22"/>
      <c r="Y12" s="37" t="s">
        <v>66</v>
      </c>
      <c r="Z12" s="37"/>
      <c r="AA12" s="37"/>
      <c r="AB12" s="37"/>
      <c r="AC12" s="37"/>
      <c r="AD12" s="22"/>
      <c r="AE12" s="37" t="s">
        <v>67</v>
      </c>
      <c r="AF12" s="37"/>
      <c r="AG12" s="37"/>
      <c r="AH12" s="37"/>
      <c r="AI12" s="37"/>
      <c r="AJ12" s="22"/>
      <c r="AK12" s="37" t="s">
        <v>68</v>
      </c>
      <c r="AL12" s="37"/>
      <c r="AM12" s="37"/>
      <c r="AN12" s="22"/>
      <c r="AO12" s="21">
        <v>50000</v>
      </c>
      <c r="AP12" s="21"/>
      <c r="AQ12" s="21"/>
      <c r="AR12" s="22"/>
      <c r="AS12" s="21">
        <v>1300</v>
      </c>
      <c r="AT12" s="21"/>
      <c r="AU12" s="22"/>
      <c r="AV12" s="36" t="s">
        <v>69</v>
      </c>
      <c r="AW12" s="22"/>
      <c r="AX12" s="22"/>
      <c r="AY12" s="22"/>
      <c r="AZ12" s="22"/>
      <c r="BA12" s="22"/>
      <c r="BB12" s="22"/>
    </row>
    <row r="13" spans="1:54" ht="14.45" customHeight="1" x14ac:dyDescent="0.2">
      <c r="A13" s="12" t="s">
        <v>70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54" ht="14.45" customHeight="1" x14ac:dyDescent="0.2">
      <c r="C14" s="13" t="s">
        <v>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 t="s">
        <v>9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54" ht="14.45" customHeight="1" x14ac:dyDescent="0.2">
      <c r="A15" s="2" t="s">
        <v>55</v>
      </c>
      <c r="C15" s="4" t="s">
        <v>62</v>
      </c>
      <c r="D15" s="3"/>
      <c r="E15" s="4" t="s">
        <v>64</v>
      </c>
      <c r="F15" s="3"/>
      <c r="G15" s="14" t="s">
        <v>57</v>
      </c>
      <c r="H15" s="14"/>
      <c r="I15" s="14"/>
      <c r="J15" s="3"/>
      <c r="K15" s="14" t="s">
        <v>58</v>
      </c>
      <c r="L15" s="14"/>
      <c r="M15" s="14"/>
      <c r="O15" s="14" t="s">
        <v>62</v>
      </c>
      <c r="P15" s="14"/>
      <c r="Q15" s="14"/>
      <c r="R15" s="14"/>
      <c r="S15" s="14"/>
      <c r="T15" s="3"/>
      <c r="U15" s="14" t="s">
        <v>64</v>
      </c>
      <c r="V15" s="14"/>
      <c r="W15" s="14"/>
      <c r="X15" s="14"/>
      <c r="Y15" s="14"/>
      <c r="Z15" s="3"/>
      <c r="AA15" s="14" t="s">
        <v>57</v>
      </c>
      <c r="AB15" s="14"/>
      <c r="AC15" s="14"/>
      <c r="AD15" s="14"/>
      <c r="AE15" s="14"/>
      <c r="AF15" s="3"/>
      <c r="AG15" s="14" t="s">
        <v>58</v>
      </c>
      <c r="AH15" s="14"/>
      <c r="AI15" s="14"/>
    </row>
    <row r="16" spans="1:54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</sheetData>
  <mergeCells count="45">
    <mergeCell ref="C14:M14"/>
    <mergeCell ref="O14:AI14"/>
    <mergeCell ref="G15:I15"/>
    <mergeCell ref="K15:M15"/>
    <mergeCell ref="O15:S15"/>
    <mergeCell ref="U15:Y15"/>
    <mergeCell ref="AA15:AE15"/>
    <mergeCell ref="AG15:AI15"/>
    <mergeCell ref="AE12:AI12"/>
    <mergeCell ref="AK12:AM12"/>
    <mergeCell ref="AO12:AQ12"/>
    <mergeCell ref="AS12:AT12"/>
    <mergeCell ref="A13:AW13"/>
    <mergeCell ref="G12:I12"/>
    <mergeCell ref="K12:M12"/>
    <mergeCell ref="O12:Q12"/>
    <mergeCell ref="S12:W12"/>
    <mergeCell ref="Y12:AC12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workbookViewId="0">
      <selection activeCell="L12" sqref="L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71</v>
      </c>
      <c r="B5" s="12" t="s">
        <v>72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46" t="s">
        <v>9</v>
      </c>
      <c r="K6" s="46"/>
      <c r="L6" s="46"/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13" t="s">
        <v>73</v>
      </c>
      <c r="B8" s="13"/>
      <c r="D8" s="2" t="s">
        <v>74</v>
      </c>
      <c r="F8" s="2" t="s">
        <v>75</v>
      </c>
      <c r="H8" s="2" t="s">
        <v>76</v>
      </c>
      <c r="J8" s="2" t="s">
        <v>74</v>
      </c>
      <c r="L8" s="2" t="s">
        <v>18</v>
      </c>
    </row>
    <row r="9" spans="1:12" ht="21.75" customHeight="1" x14ac:dyDescent="0.2">
      <c r="A9" s="15" t="s">
        <v>77</v>
      </c>
      <c r="B9" s="15"/>
      <c r="D9" s="23">
        <v>35968404038</v>
      </c>
      <c r="E9" s="22"/>
      <c r="F9" s="23">
        <v>81638153356</v>
      </c>
      <c r="G9" s="22"/>
      <c r="H9" s="23">
        <v>116101773241</v>
      </c>
      <c r="I9" s="22"/>
      <c r="J9" s="23">
        <v>1504784153</v>
      </c>
      <c r="K9" s="22"/>
      <c r="L9" s="24">
        <f>J9/2235126054136*100</f>
        <v>6.7324352924769709E-2</v>
      </c>
    </row>
    <row r="10" spans="1:12" ht="21.75" customHeight="1" x14ac:dyDescent="0.2">
      <c r="A10" s="16" t="s">
        <v>78</v>
      </c>
      <c r="B10" s="16"/>
      <c r="D10" s="26">
        <v>6581085</v>
      </c>
      <c r="E10" s="22"/>
      <c r="F10" s="26">
        <v>26971</v>
      </c>
      <c r="G10" s="22"/>
      <c r="H10" s="26">
        <v>0</v>
      </c>
      <c r="I10" s="22"/>
      <c r="J10" s="26">
        <v>6608056</v>
      </c>
      <c r="K10" s="22"/>
      <c r="L10" s="32">
        <f t="shared" ref="L10:L16" si="0">J10/2235126054136*100</f>
        <v>2.9564578640976828E-4</v>
      </c>
    </row>
    <row r="11" spans="1:12" ht="21.75" customHeight="1" x14ac:dyDescent="0.2">
      <c r="A11" s="16" t="s">
        <v>79</v>
      </c>
      <c r="B11" s="16"/>
      <c r="D11" s="26">
        <v>518443613</v>
      </c>
      <c r="E11" s="22"/>
      <c r="F11" s="26">
        <v>2121619</v>
      </c>
      <c r="G11" s="22"/>
      <c r="H11" s="26">
        <v>0</v>
      </c>
      <c r="I11" s="22"/>
      <c r="J11" s="26">
        <v>520565232</v>
      </c>
      <c r="K11" s="22"/>
      <c r="L11" s="32">
        <f t="shared" si="0"/>
        <v>2.3290195693290654E-2</v>
      </c>
    </row>
    <row r="12" spans="1:12" ht="21.75" customHeight="1" x14ac:dyDescent="0.2">
      <c r="A12" s="16" t="s">
        <v>80</v>
      </c>
      <c r="B12" s="16"/>
      <c r="D12" s="26">
        <v>3839241</v>
      </c>
      <c r="E12" s="22"/>
      <c r="F12" s="26">
        <v>15711</v>
      </c>
      <c r="G12" s="22"/>
      <c r="H12" s="26">
        <v>0</v>
      </c>
      <c r="I12" s="22"/>
      <c r="J12" s="26">
        <v>3854952</v>
      </c>
      <c r="K12" s="22"/>
      <c r="L12" s="32">
        <f t="shared" si="0"/>
        <v>1.7247134643106975E-4</v>
      </c>
    </row>
    <row r="13" spans="1:12" ht="21.75" customHeight="1" x14ac:dyDescent="0.2">
      <c r="A13" s="16" t="s">
        <v>81</v>
      </c>
      <c r="B13" s="16"/>
      <c r="D13" s="26">
        <v>2907599176</v>
      </c>
      <c r="E13" s="22"/>
      <c r="F13" s="26">
        <v>47638514464</v>
      </c>
      <c r="G13" s="22"/>
      <c r="H13" s="26">
        <v>47001416140</v>
      </c>
      <c r="I13" s="22"/>
      <c r="J13" s="26">
        <v>3544697500</v>
      </c>
      <c r="K13" s="22"/>
      <c r="L13" s="32">
        <f t="shared" si="0"/>
        <v>0.15859049620224761</v>
      </c>
    </row>
    <row r="14" spans="1:12" ht="21.75" customHeight="1" x14ac:dyDescent="0.2">
      <c r="A14" s="16" t="s">
        <v>82</v>
      </c>
      <c r="B14" s="16"/>
      <c r="D14" s="26">
        <v>678</v>
      </c>
      <c r="E14" s="22"/>
      <c r="F14" s="26">
        <v>0</v>
      </c>
      <c r="G14" s="22"/>
      <c r="H14" s="26">
        <v>0</v>
      </c>
      <c r="I14" s="22"/>
      <c r="J14" s="26">
        <v>678</v>
      </c>
      <c r="K14" s="22"/>
      <c r="L14" s="32">
        <f t="shared" si="0"/>
        <v>3.033385963826924E-8</v>
      </c>
    </row>
    <row r="15" spans="1:12" ht="21.75" customHeight="1" x14ac:dyDescent="0.2">
      <c r="A15" s="16" t="s">
        <v>83</v>
      </c>
      <c r="B15" s="16"/>
      <c r="D15" s="26">
        <v>80856271</v>
      </c>
      <c r="E15" s="22"/>
      <c r="F15" s="26">
        <v>47000000000</v>
      </c>
      <c r="G15" s="22"/>
      <c r="H15" s="26">
        <v>40620384819</v>
      </c>
      <c r="I15" s="22"/>
      <c r="J15" s="26">
        <v>6460471452</v>
      </c>
      <c r="K15" s="22"/>
      <c r="L15" s="32">
        <f t="shared" si="0"/>
        <v>0.28904282333630305</v>
      </c>
    </row>
    <row r="16" spans="1:12" ht="21.75" customHeight="1" x14ac:dyDescent="0.2">
      <c r="A16" s="17" t="s">
        <v>84</v>
      </c>
      <c r="B16" s="17"/>
      <c r="D16" s="28">
        <v>50000000</v>
      </c>
      <c r="E16" s="22"/>
      <c r="F16" s="28">
        <v>0</v>
      </c>
      <c r="G16" s="22"/>
      <c r="H16" s="28">
        <v>0</v>
      </c>
      <c r="I16" s="22"/>
      <c r="J16" s="28">
        <v>50000000</v>
      </c>
      <c r="K16" s="22"/>
      <c r="L16" s="32">
        <f t="shared" si="0"/>
        <v>2.237010297807466E-3</v>
      </c>
    </row>
    <row r="17" spans="1:12" ht="21.75" customHeight="1" x14ac:dyDescent="0.2">
      <c r="A17" s="18" t="s">
        <v>53</v>
      </c>
      <c r="B17" s="18"/>
      <c r="D17" s="29">
        <v>39535724102</v>
      </c>
      <c r="E17" s="22"/>
      <c r="F17" s="29">
        <v>176278832121</v>
      </c>
      <c r="G17" s="22"/>
      <c r="H17" s="29">
        <v>203723574200</v>
      </c>
      <c r="I17" s="22"/>
      <c r="J17" s="29">
        <v>12090982023</v>
      </c>
      <c r="K17" s="22"/>
      <c r="L17" s="30">
        <f>SUM(L9:L16)</f>
        <v>0.54095302592111894</v>
      </c>
    </row>
    <row r="18" spans="1:12" x14ac:dyDescent="0.2"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"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">
      <c r="D21" s="22"/>
      <c r="E21" s="22"/>
      <c r="F21" s="22"/>
      <c r="G21" s="22"/>
      <c r="H21" s="22"/>
      <c r="I21" s="22"/>
      <c r="J21" s="22"/>
      <c r="K21" s="22"/>
      <c r="L21" s="22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7"/>
  <sheetViews>
    <sheetView rightToLeft="1" workbookViewId="0">
      <selection activeCell="N7" sqref="N7:N2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6" ht="14.45" customHeight="1" x14ac:dyDescent="0.2"/>
    <row r="5" spans="1:16" ht="29.1" customHeight="1" x14ac:dyDescent="0.2">
      <c r="A5" s="1" t="s">
        <v>86</v>
      </c>
      <c r="B5" s="12" t="s">
        <v>87</v>
      </c>
      <c r="C5" s="12"/>
      <c r="D5" s="12"/>
      <c r="E5" s="12"/>
      <c r="F5" s="12"/>
      <c r="G5" s="12"/>
      <c r="H5" s="12"/>
      <c r="I5" s="12"/>
      <c r="J5" s="12"/>
    </row>
    <row r="6" spans="1:16" ht="14.45" customHeight="1" x14ac:dyDescent="0.2"/>
    <row r="7" spans="1:16" ht="14.45" customHeight="1" x14ac:dyDescent="0.2">
      <c r="A7" s="13" t="s">
        <v>88</v>
      </c>
      <c r="B7" s="13"/>
      <c r="D7" s="2" t="s">
        <v>89</v>
      </c>
      <c r="F7" s="2" t="s">
        <v>74</v>
      </c>
      <c r="H7" s="2" t="s">
        <v>90</v>
      </c>
      <c r="J7" s="2" t="s">
        <v>91</v>
      </c>
    </row>
    <row r="8" spans="1:16" ht="21.75" customHeight="1" x14ac:dyDescent="0.2">
      <c r="A8" s="15" t="s">
        <v>92</v>
      </c>
      <c r="B8" s="15"/>
      <c r="D8" s="36" t="s">
        <v>93</v>
      </c>
      <c r="E8" s="22"/>
      <c r="F8" s="23">
        <f>'درآمد سرمایه گذاری در سهام'!J65</f>
        <v>246782853222</v>
      </c>
      <c r="G8" s="22"/>
      <c r="H8" s="24">
        <f>F8/$F$13*100</f>
        <v>99.993069276785249</v>
      </c>
      <c r="I8" s="22"/>
      <c r="J8" s="24">
        <f>F8/2235126054136*100</f>
        <v>11.041115679598448</v>
      </c>
      <c r="K8" s="22"/>
      <c r="L8" s="22"/>
      <c r="M8" s="22"/>
      <c r="N8" s="39"/>
      <c r="O8" s="22"/>
      <c r="P8" s="22"/>
    </row>
    <row r="9" spans="1:16" ht="21.75" customHeight="1" x14ac:dyDescent="0.2">
      <c r="A9" s="16" t="s">
        <v>94</v>
      </c>
      <c r="B9" s="16"/>
      <c r="D9" s="41" t="s">
        <v>95</v>
      </c>
      <c r="E9" s="22"/>
      <c r="F9" s="26">
        <v>0</v>
      </c>
      <c r="G9" s="22"/>
      <c r="H9" s="32">
        <f t="shared" ref="H9:H12" si="0">F9/$F$13*100</f>
        <v>0</v>
      </c>
      <c r="I9" s="22"/>
      <c r="J9" s="32">
        <f t="shared" ref="J9:J12" si="1">F9/2235126054136*100</f>
        <v>0</v>
      </c>
      <c r="K9" s="22"/>
      <c r="L9" s="22"/>
      <c r="M9" s="22"/>
      <c r="N9" s="22"/>
      <c r="O9" s="22"/>
      <c r="P9" s="22"/>
    </row>
    <row r="10" spans="1:16" ht="21.75" customHeight="1" x14ac:dyDescent="0.2">
      <c r="A10" s="16" t="s">
        <v>96</v>
      </c>
      <c r="B10" s="16"/>
      <c r="D10" s="41" t="s">
        <v>97</v>
      </c>
      <c r="E10" s="22"/>
      <c r="F10" s="26">
        <v>0</v>
      </c>
      <c r="G10" s="22"/>
      <c r="H10" s="32">
        <f t="shared" si="0"/>
        <v>0</v>
      </c>
      <c r="I10" s="22"/>
      <c r="J10" s="32">
        <f t="shared" si="1"/>
        <v>0</v>
      </c>
      <c r="K10" s="22"/>
      <c r="L10" s="22"/>
      <c r="M10" s="22"/>
      <c r="N10" s="22"/>
      <c r="O10" s="22"/>
      <c r="P10" s="22"/>
    </row>
    <row r="11" spans="1:16" ht="21.75" customHeight="1" x14ac:dyDescent="0.2">
      <c r="A11" s="16" t="s">
        <v>98</v>
      </c>
      <c r="B11" s="16"/>
      <c r="D11" s="41" t="s">
        <v>99</v>
      </c>
      <c r="E11" s="22"/>
      <c r="F11" s="26">
        <f>'سود سپرده بانکی'!G13</f>
        <v>9045354</v>
      </c>
      <c r="G11" s="22"/>
      <c r="H11" s="32">
        <f t="shared" si="0"/>
        <v>3.665054915064964E-3</v>
      </c>
      <c r="I11" s="22"/>
      <c r="J11" s="32">
        <f t="shared" si="1"/>
        <v>4.0469100090627911E-4</v>
      </c>
      <c r="K11" s="22"/>
      <c r="L11" s="22"/>
      <c r="M11" s="22"/>
      <c r="N11" s="39"/>
      <c r="O11" s="22"/>
      <c r="P11" s="22"/>
    </row>
    <row r="12" spans="1:16" ht="21.75" customHeight="1" x14ac:dyDescent="0.2">
      <c r="A12" s="17" t="s">
        <v>100</v>
      </c>
      <c r="B12" s="17"/>
      <c r="D12" s="44" t="s">
        <v>101</v>
      </c>
      <c r="E12" s="22"/>
      <c r="F12" s="28">
        <f>'سایر درآمدها'!D11</f>
        <v>8059668</v>
      </c>
      <c r="G12" s="22"/>
      <c r="H12" s="32">
        <f t="shared" si="0"/>
        <v>3.2656682996808979E-3</v>
      </c>
      <c r="I12" s="22"/>
      <c r="J12" s="32">
        <f t="shared" si="1"/>
        <v>3.605912062581861E-4</v>
      </c>
      <c r="K12" s="22"/>
      <c r="L12" s="22"/>
      <c r="M12" s="22"/>
      <c r="N12" s="39"/>
      <c r="O12" s="22"/>
      <c r="P12" s="22"/>
    </row>
    <row r="13" spans="1:16" ht="21.75" customHeight="1" x14ac:dyDescent="0.2">
      <c r="A13" s="18" t="s">
        <v>53</v>
      </c>
      <c r="B13" s="18"/>
      <c r="D13" s="40"/>
      <c r="E13" s="22"/>
      <c r="F13" s="29">
        <f>SUM(F8:F12)</f>
        <v>246799958244</v>
      </c>
      <c r="G13" s="22"/>
      <c r="H13" s="30">
        <f>SUM(H8:H12)</f>
        <v>99.999999999999986</v>
      </c>
      <c r="I13" s="22"/>
      <c r="J13" s="30">
        <f>SUM(J8:J12)</f>
        <v>11.041880961805612</v>
      </c>
      <c r="K13" s="22"/>
      <c r="L13" s="22"/>
      <c r="M13" s="22"/>
      <c r="N13" s="39"/>
      <c r="O13" s="22"/>
      <c r="P13" s="22"/>
    </row>
    <row r="14" spans="1:16" x14ac:dyDescent="0.2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4:16" x14ac:dyDescent="0.2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4:16" x14ac:dyDescent="0.2"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4:16" x14ac:dyDescent="0.2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4:16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4:16" x14ac:dyDescent="0.2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4:16" x14ac:dyDescent="0.2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4:16" x14ac:dyDescent="0.2"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4:16" x14ac:dyDescent="0.2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4:16" x14ac:dyDescent="0.2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4:16" x14ac:dyDescent="0.2"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4:16" x14ac:dyDescent="0.2"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1"/>
  <sheetViews>
    <sheetView rightToLeft="1" topLeftCell="A58" workbookViewId="0">
      <selection activeCell="J17" sqref="J1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.140625" bestFit="1" customWidth="1"/>
    <col min="18" max="18" width="1.28515625" customWidth="1"/>
    <col min="19" max="19" width="15.71093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102</v>
      </c>
      <c r="B5" s="12" t="s">
        <v>103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104</v>
      </c>
      <c r="E6" s="13"/>
      <c r="F6" s="13"/>
      <c r="G6" s="13"/>
      <c r="H6" s="13"/>
      <c r="I6" s="13"/>
      <c r="J6" s="13"/>
      <c r="K6" s="13"/>
      <c r="L6" s="13"/>
      <c r="N6" s="13" t="s">
        <v>105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53</v>
      </c>
      <c r="K7" s="14"/>
      <c r="L7" s="14"/>
      <c r="N7" s="3"/>
      <c r="O7" s="3"/>
      <c r="P7" s="3"/>
      <c r="Q7" s="3"/>
      <c r="R7" s="3"/>
      <c r="S7" s="3"/>
      <c r="T7" s="3"/>
      <c r="U7" s="14" t="s">
        <v>53</v>
      </c>
      <c r="V7" s="14"/>
      <c r="W7" s="14"/>
    </row>
    <row r="8" spans="1:26" ht="14.45" customHeight="1" x14ac:dyDescent="0.2">
      <c r="A8" s="13" t="s">
        <v>106</v>
      </c>
      <c r="B8" s="13"/>
      <c r="D8" s="2" t="s">
        <v>107</v>
      </c>
      <c r="F8" s="2" t="s">
        <v>108</v>
      </c>
      <c r="H8" s="2" t="s">
        <v>109</v>
      </c>
      <c r="J8" s="4" t="s">
        <v>74</v>
      </c>
      <c r="K8" s="3"/>
      <c r="L8" s="47" t="s">
        <v>90</v>
      </c>
      <c r="M8" s="48"/>
      <c r="N8" s="49" t="s">
        <v>107</v>
      </c>
      <c r="O8" s="48"/>
      <c r="P8" s="50" t="s">
        <v>108</v>
      </c>
      <c r="Q8" s="50"/>
      <c r="R8" s="48"/>
      <c r="S8" s="49" t="s">
        <v>109</v>
      </c>
      <c r="T8" s="48"/>
      <c r="U8" s="47" t="s">
        <v>74</v>
      </c>
      <c r="V8" s="51"/>
      <c r="W8" s="47" t="s">
        <v>90</v>
      </c>
    </row>
    <row r="9" spans="1:26" ht="21.75" customHeight="1" x14ac:dyDescent="0.2">
      <c r="A9" s="15" t="s">
        <v>40</v>
      </c>
      <c r="B9" s="15"/>
      <c r="D9" s="23">
        <v>0</v>
      </c>
      <c r="E9" s="22"/>
      <c r="F9" s="23">
        <v>34267569831</v>
      </c>
      <c r="G9" s="22"/>
      <c r="H9" s="23">
        <v>-126512339</v>
      </c>
      <c r="I9" s="22"/>
      <c r="J9" s="23">
        <f>D9+F9+H9</f>
        <v>34141057492</v>
      </c>
      <c r="K9" s="22"/>
      <c r="L9" s="24">
        <f>J9/246799958244*100</f>
        <v>13.833494030921301</v>
      </c>
      <c r="M9" s="22"/>
      <c r="N9" s="23">
        <v>17295398800</v>
      </c>
      <c r="O9" s="22"/>
      <c r="P9" s="21">
        <v>-1837480578</v>
      </c>
      <c r="Q9" s="21"/>
      <c r="R9" s="22"/>
      <c r="S9" s="23">
        <v>-1040047856</v>
      </c>
      <c r="T9" s="22"/>
      <c r="U9" s="23">
        <f>N9+P9+S9</f>
        <v>14417870366</v>
      </c>
      <c r="V9" s="22"/>
      <c r="W9" s="24">
        <f>U9/264329993159*100</f>
        <v>5.4544965532259333</v>
      </c>
      <c r="X9" s="22"/>
      <c r="Y9" s="22"/>
      <c r="Z9" s="22"/>
    </row>
    <row r="10" spans="1:26" ht="21.75" customHeight="1" x14ac:dyDescent="0.2">
      <c r="A10" s="16" t="s">
        <v>27</v>
      </c>
      <c r="B10" s="16"/>
      <c r="D10" s="26">
        <v>0</v>
      </c>
      <c r="E10" s="22"/>
      <c r="F10" s="26">
        <v>0</v>
      </c>
      <c r="G10" s="22"/>
      <c r="H10" s="26">
        <f>'درآمد ناشی از فروش'!I9</f>
        <v>-1130628186</v>
      </c>
      <c r="I10" s="22"/>
      <c r="J10" s="40">
        <f t="shared" ref="J10:J64" si="0">D10+F10+H10</f>
        <v>-1130628186</v>
      </c>
      <c r="K10" s="22"/>
      <c r="L10" s="32">
        <f t="shared" ref="L10:L64" si="1">J10/246799958244*100</f>
        <v>-0.45811522580656144</v>
      </c>
      <c r="M10" s="22"/>
      <c r="N10" s="26">
        <v>0</v>
      </c>
      <c r="O10" s="22"/>
      <c r="P10" s="25">
        <v>0</v>
      </c>
      <c r="Q10" s="25"/>
      <c r="R10" s="22"/>
      <c r="S10" s="26">
        <v>0</v>
      </c>
      <c r="T10" s="22"/>
      <c r="U10" s="40">
        <f t="shared" ref="U10:U64" si="2">N10+P10+S10</f>
        <v>0</v>
      </c>
      <c r="V10" s="22"/>
      <c r="W10" s="32">
        <f t="shared" ref="W10:W64" si="3">U10/264329993159*100</f>
        <v>0</v>
      </c>
      <c r="X10" s="22"/>
      <c r="Y10" s="22"/>
      <c r="Z10" s="22"/>
    </row>
    <row r="11" spans="1:26" ht="21.75" customHeight="1" x14ac:dyDescent="0.2">
      <c r="A11" s="16" t="s">
        <v>25</v>
      </c>
      <c r="B11" s="16"/>
      <c r="D11" s="26">
        <v>0</v>
      </c>
      <c r="E11" s="22"/>
      <c r="F11" s="26">
        <v>6059554004</v>
      </c>
      <c r="G11" s="22"/>
      <c r="H11" s="26">
        <v>-4898379450</v>
      </c>
      <c r="I11" s="22"/>
      <c r="J11" s="40">
        <f t="shared" si="0"/>
        <v>1161174554</v>
      </c>
      <c r="K11" s="22"/>
      <c r="L11" s="32">
        <f t="shared" si="1"/>
        <v>0.47049220034794298</v>
      </c>
      <c r="M11" s="22"/>
      <c r="N11" s="26">
        <v>8329605700</v>
      </c>
      <c r="O11" s="22"/>
      <c r="P11" s="25">
        <v>-22527443092</v>
      </c>
      <c r="Q11" s="25"/>
      <c r="R11" s="22"/>
      <c r="S11" s="26">
        <v>-5947454897</v>
      </c>
      <c r="T11" s="22"/>
      <c r="U11" s="40">
        <f t="shared" si="2"/>
        <v>-20145292289</v>
      </c>
      <c r="V11" s="22"/>
      <c r="W11" s="32">
        <f t="shared" si="3"/>
        <v>-7.6212661485154225</v>
      </c>
      <c r="X11" s="22"/>
      <c r="Y11" s="22"/>
      <c r="Z11" s="22"/>
    </row>
    <row r="12" spans="1:26" ht="21.75" customHeight="1" x14ac:dyDescent="0.2">
      <c r="A12" s="16" t="s">
        <v>20</v>
      </c>
      <c r="B12" s="16"/>
      <c r="D12" s="26">
        <v>0</v>
      </c>
      <c r="E12" s="22"/>
      <c r="F12" s="26">
        <v>0</v>
      </c>
      <c r="G12" s="22"/>
      <c r="H12" s="26">
        <f>'درآمد ناشی از فروش'!I11</f>
        <v>-200335694</v>
      </c>
      <c r="I12" s="22"/>
      <c r="J12" s="40">
        <f t="shared" si="0"/>
        <v>-200335694</v>
      </c>
      <c r="K12" s="22"/>
      <c r="L12" s="32">
        <f t="shared" si="1"/>
        <v>-8.1173309519743567E-2</v>
      </c>
      <c r="M12" s="22"/>
      <c r="N12" s="26">
        <v>500000000</v>
      </c>
      <c r="O12" s="22"/>
      <c r="P12" s="25">
        <v>0</v>
      </c>
      <c r="Q12" s="25"/>
      <c r="R12" s="22"/>
      <c r="S12" s="26">
        <v>1379941947</v>
      </c>
      <c r="T12" s="22"/>
      <c r="U12" s="40">
        <f t="shared" si="2"/>
        <v>1879941947</v>
      </c>
      <c r="V12" s="22"/>
      <c r="W12" s="32">
        <f t="shared" si="3"/>
        <v>0.71121022799299805</v>
      </c>
      <c r="X12" s="22"/>
      <c r="Y12" s="22"/>
      <c r="Z12" s="22"/>
    </row>
    <row r="13" spans="1:26" ht="21.75" customHeight="1" x14ac:dyDescent="0.2">
      <c r="A13" s="16" t="s">
        <v>22</v>
      </c>
      <c r="B13" s="16"/>
      <c r="D13" s="26">
        <v>0</v>
      </c>
      <c r="E13" s="22"/>
      <c r="F13" s="26">
        <v>7141084892</v>
      </c>
      <c r="G13" s="22"/>
      <c r="H13" s="26">
        <v>-37919515</v>
      </c>
      <c r="I13" s="22"/>
      <c r="J13" s="40">
        <f t="shared" si="0"/>
        <v>7103165377</v>
      </c>
      <c r="K13" s="22"/>
      <c r="L13" s="32">
        <f t="shared" si="1"/>
        <v>2.8781063933476925</v>
      </c>
      <c r="M13" s="22"/>
      <c r="N13" s="26">
        <v>15104421456</v>
      </c>
      <c r="O13" s="22"/>
      <c r="P13" s="25">
        <v>-2023928288</v>
      </c>
      <c r="Q13" s="25"/>
      <c r="R13" s="22"/>
      <c r="S13" s="26">
        <v>-1875133904</v>
      </c>
      <c r="T13" s="22"/>
      <c r="U13" s="40">
        <f t="shared" si="2"/>
        <v>11205359264</v>
      </c>
      <c r="V13" s="22"/>
      <c r="W13" s="32">
        <f t="shared" si="3"/>
        <v>4.2391554322251066</v>
      </c>
      <c r="X13" s="22"/>
      <c r="Y13" s="22"/>
      <c r="Z13" s="22"/>
    </row>
    <row r="14" spans="1:26" ht="21.75" customHeight="1" x14ac:dyDescent="0.2">
      <c r="A14" s="16" t="s">
        <v>28</v>
      </c>
      <c r="B14" s="16"/>
      <c r="D14" s="26">
        <v>0</v>
      </c>
      <c r="E14" s="22"/>
      <c r="F14" s="26">
        <v>0</v>
      </c>
      <c r="G14" s="22"/>
      <c r="H14" s="26">
        <f>'درآمد ناشی از فروش'!I13</f>
        <v>-262497593</v>
      </c>
      <c r="I14" s="22"/>
      <c r="J14" s="40">
        <f t="shared" si="0"/>
        <v>-262497593</v>
      </c>
      <c r="K14" s="22"/>
      <c r="L14" s="32">
        <f t="shared" si="1"/>
        <v>-0.10636046896753543</v>
      </c>
      <c r="M14" s="22"/>
      <c r="N14" s="26">
        <v>0</v>
      </c>
      <c r="O14" s="22"/>
      <c r="P14" s="25">
        <v>0</v>
      </c>
      <c r="Q14" s="25"/>
      <c r="R14" s="22"/>
      <c r="S14" s="26">
        <v>0</v>
      </c>
      <c r="T14" s="22"/>
      <c r="U14" s="40">
        <f t="shared" si="2"/>
        <v>0</v>
      </c>
      <c r="V14" s="22"/>
      <c r="W14" s="32">
        <f t="shared" si="3"/>
        <v>0</v>
      </c>
      <c r="X14" s="22"/>
      <c r="Y14" s="22"/>
      <c r="Z14" s="22"/>
    </row>
    <row r="15" spans="1:26" ht="21.75" customHeight="1" x14ac:dyDescent="0.2">
      <c r="A15" s="16" t="s">
        <v>110</v>
      </c>
      <c r="B15" s="16"/>
      <c r="D15" s="26">
        <v>0</v>
      </c>
      <c r="E15" s="22"/>
      <c r="F15" s="26">
        <v>0</v>
      </c>
      <c r="G15" s="22"/>
      <c r="H15" s="26">
        <v>0</v>
      </c>
      <c r="I15" s="22"/>
      <c r="J15" s="40">
        <f t="shared" si="0"/>
        <v>0</v>
      </c>
      <c r="K15" s="22"/>
      <c r="L15" s="32">
        <f t="shared" si="1"/>
        <v>0</v>
      </c>
      <c r="M15" s="22"/>
      <c r="N15" s="26">
        <v>0</v>
      </c>
      <c r="O15" s="22"/>
      <c r="P15" s="25">
        <v>0</v>
      </c>
      <c r="Q15" s="25"/>
      <c r="R15" s="22"/>
      <c r="S15" s="26">
        <v>4628497035</v>
      </c>
      <c r="T15" s="22"/>
      <c r="U15" s="40">
        <f t="shared" si="2"/>
        <v>4628497035</v>
      </c>
      <c r="V15" s="22"/>
      <c r="W15" s="32">
        <f t="shared" si="3"/>
        <v>1.7510298319479252</v>
      </c>
      <c r="X15" s="22"/>
      <c r="Y15" s="22"/>
      <c r="Z15" s="22"/>
    </row>
    <row r="16" spans="1:26" ht="21.75" customHeight="1" x14ac:dyDescent="0.2">
      <c r="A16" s="16" t="s">
        <v>33</v>
      </c>
      <c r="B16" s="16"/>
      <c r="D16" s="26">
        <v>0</v>
      </c>
      <c r="E16" s="22"/>
      <c r="F16" s="26">
        <v>18794050753</v>
      </c>
      <c r="G16" s="22"/>
      <c r="H16" s="26">
        <v>0</v>
      </c>
      <c r="I16" s="22"/>
      <c r="J16" s="40">
        <f t="shared" si="0"/>
        <v>18794050753</v>
      </c>
      <c r="K16" s="22"/>
      <c r="L16" s="32">
        <f t="shared" si="1"/>
        <v>7.6150947863691156</v>
      </c>
      <c r="M16" s="22"/>
      <c r="N16" s="26">
        <v>0</v>
      </c>
      <c r="O16" s="22"/>
      <c r="P16" s="25">
        <v>16554577753</v>
      </c>
      <c r="Q16" s="25"/>
      <c r="R16" s="22"/>
      <c r="S16" s="26">
        <v>11104138441</v>
      </c>
      <c r="T16" s="22"/>
      <c r="U16" s="40">
        <f t="shared" si="2"/>
        <v>27658716194</v>
      </c>
      <c r="V16" s="22"/>
      <c r="W16" s="32">
        <f t="shared" si="3"/>
        <v>10.463707074422956</v>
      </c>
      <c r="X16" s="22"/>
      <c r="Y16" s="22"/>
      <c r="Z16" s="22"/>
    </row>
    <row r="17" spans="1:26" ht="21.75" customHeight="1" x14ac:dyDescent="0.2">
      <c r="A17" s="16" t="s">
        <v>38</v>
      </c>
      <c r="B17" s="16"/>
      <c r="D17" s="26">
        <v>0</v>
      </c>
      <c r="E17" s="22"/>
      <c r="F17" s="26">
        <v>8971593747</v>
      </c>
      <c r="G17" s="22"/>
      <c r="H17" s="26">
        <v>0</v>
      </c>
      <c r="I17" s="22"/>
      <c r="J17" s="40">
        <f t="shared" si="0"/>
        <v>8971593747</v>
      </c>
      <c r="K17" s="22"/>
      <c r="L17" s="32">
        <f t="shared" si="1"/>
        <v>3.6351682596843022</v>
      </c>
      <c r="M17" s="22"/>
      <c r="N17" s="26">
        <v>1116101786</v>
      </c>
      <c r="O17" s="22"/>
      <c r="P17" s="25">
        <v>-10440287705</v>
      </c>
      <c r="Q17" s="25"/>
      <c r="R17" s="22"/>
      <c r="S17" s="26">
        <v>-429931009</v>
      </c>
      <c r="T17" s="22"/>
      <c r="U17" s="40">
        <f t="shared" si="2"/>
        <v>-9754116928</v>
      </c>
      <c r="V17" s="22"/>
      <c r="W17" s="32">
        <f t="shared" si="3"/>
        <v>-3.69012869535872</v>
      </c>
      <c r="X17" s="22"/>
      <c r="Y17" s="22"/>
      <c r="Z17" s="22"/>
    </row>
    <row r="18" spans="1:26" ht="21.75" customHeight="1" x14ac:dyDescent="0.2">
      <c r="A18" s="16" t="s">
        <v>111</v>
      </c>
      <c r="B18" s="16"/>
      <c r="D18" s="26">
        <v>0</v>
      </c>
      <c r="E18" s="22"/>
      <c r="F18" s="26">
        <v>0</v>
      </c>
      <c r="G18" s="22"/>
      <c r="H18" s="26">
        <v>0</v>
      </c>
      <c r="I18" s="22"/>
      <c r="J18" s="40">
        <f t="shared" si="0"/>
        <v>0</v>
      </c>
      <c r="K18" s="22"/>
      <c r="L18" s="32">
        <f t="shared" si="1"/>
        <v>0</v>
      </c>
      <c r="M18" s="22"/>
      <c r="N18" s="26">
        <v>7036929200</v>
      </c>
      <c r="O18" s="22"/>
      <c r="P18" s="25">
        <v>0</v>
      </c>
      <c r="Q18" s="25"/>
      <c r="R18" s="22"/>
      <c r="S18" s="26">
        <v>-11904612980</v>
      </c>
      <c r="T18" s="22"/>
      <c r="U18" s="40">
        <f t="shared" si="2"/>
        <v>-4867683780</v>
      </c>
      <c r="V18" s="22"/>
      <c r="W18" s="32">
        <f t="shared" si="3"/>
        <v>-1.8415177641502027</v>
      </c>
      <c r="X18" s="22"/>
      <c r="Y18" s="22"/>
      <c r="Z18" s="22"/>
    </row>
    <row r="19" spans="1:26" ht="21.75" customHeight="1" x14ac:dyDescent="0.2">
      <c r="A19" s="16" t="s">
        <v>112</v>
      </c>
      <c r="B19" s="16"/>
      <c r="D19" s="26">
        <v>0</v>
      </c>
      <c r="E19" s="22"/>
      <c r="F19" s="26">
        <v>0</v>
      </c>
      <c r="G19" s="22"/>
      <c r="H19" s="26">
        <v>0</v>
      </c>
      <c r="I19" s="22"/>
      <c r="J19" s="40">
        <f t="shared" si="0"/>
        <v>0</v>
      </c>
      <c r="K19" s="22"/>
      <c r="L19" s="32">
        <f t="shared" si="1"/>
        <v>0</v>
      </c>
      <c r="M19" s="22"/>
      <c r="N19" s="26">
        <v>7220000000</v>
      </c>
      <c r="O19" s="22"/>
      <c r="P19" s="25">
        <v>0</v>
      </c>
      <c r="Q19" s="25"/>
      <c r="R19" s="22"/>
      <c r="S19" s="26">
        <v>14171548451</v>
      </c>
      <c r="T19" s="22"/>
      <c r="U19" s="40">
        <f t="shared" si="2"/>
        <v>21391548451</v>
      </c>
      <c r="V19" s="22"/>
      <c r="W19" s="32">
        <f t="shared" si="3"/>
        <v>8.0927435420211804</v>
      </c>
      <c r="X19" s="22"/>
      <c r="Y19" s="22"/>
      <c r="Z19" s="22"/>
    </row>
    <row r="20" spans="1:26" ht="21.75" customHeight="1" x14ac:dyDescent="0.2">
      <c r="A20" s="16" t="s">
        <v>48</v>
      </c>
      <c r="B20" s="16"/>
      <c r="D20" s="26">
        <v>0</v>
      </c>
      <c r="E20" s="22"/>
      <c r="F20" s="26">
        <v>1408778482</v>
      </c>
      <c r="G20" s="22"/>
      <c r="H20" s="26">
        <v>0</v>
      </c>
      <c r="I20" s="22"/>
      <c r="J20" s="40">
        <f t="shared" si="0"/>
        <v>1408778482</v>
      </c>
      <c r="K20" s="22"/>
      <c r="L20" s="32">
        <f t="shared" si="1"/>
        <v>0.57081795800273361</v>
      </c>
      <c r="M20" s="22"/>
      <c r="N20" s="26">
        <v>8873342013</v>
      </c>
      <c r="O20" s="22"/>
      <c r="P20" s="25">
        <v>-2799338611</v>
      </c>
      <c r="Q20" s="25"/>
      <c r="R20" s="22"/>
      <c r="S20" s="26">
        <v>-4776</v>
      </c>
      <c r="T20" s="22"/>
      <c r="U20" s="40">
        <f t="shared" si="2"/>
        <v>6073998626</v>
      </c>
      <c r="V20" s="22"/>
      <c r="W20" s="32">
        <f t="shared" si="3"/>
        <v>2.2978847588992153</v>
      </c>
      <c r="X20" s="22"/>
      <c r="Y20" s="22"/>
      <c r="Z20" s="22"/>
    </row>
    <row r="21" spans="1:26" ht="21.75" customHeight="1" x14ac:dyDescent="0.2">
      <c r="A21" s="16" t="s">
        <v>113</v>
      </c>
      <c r="B21" s="16"/>
      <c r="D21" s="26">
        <v>0</v>
      </c>
      <c r="E21" s="22"/>
      <c r="F21" s="26">
        <v>0</v>
      </c>
      <c r="G21" s="22"/>
      <c r="H21" s="26">
        <v>0</v>
      </c>
      <c r="I21" s="22"/>
      <c r="J21" s="40">
        <f t="shared" si="0"/>
        <v>0</v>
      </c>
      <c r="K21" s="22"/>
      <c r="L21" s="32">
        <f t="shared" si="1"/>
        <v>0</v>
      </c>
      <c r="M21" s="22"/>
      <c r="N21" s="26">
        <v>416324254</v>
      </c>
      <c r="O21" s="22"/>
      <c r="P21" s="25">
        <v>0</v>
      </c>
      <c r="Q21" s="25"/>
      <c r="R21" s="22"/>
      <c r="S21" s="26">
        <v>-14164608328</v>
      </c>
      <c r="T21" s="22"/>
      <c r="U21" s="40">
        <f t="shared" si="2"/>
        <v>-13748284074</v>
      </c>
      <c r="V21" s="22"/>
      <c r="W21" s="32">
        <f t="shared" si="3"/>
        <v>-5.2011820186179634</v>
      </c>
      <c r="X21" s="22"/>
      <c r="Y21" s="22"/>
      <c r="Z21" s="22"/>
    </row>
    <row r="22" spans="1:26" ht="21.75" customHeight="1" x14ac:dyDescent="0.2">
      <c r="A22" s="16" t="s">
        <v>114</v>
      </c>
      <c r="B22" s="16"/>
      <c r="D22" s="26">
        <v>0</v>
      </c>
      <c r="E22" s="22"/>
      <c r="F22" s="26">
        <v>0</v>
      </c>
      <c r="G22" s="22"/>
      <c r="H22" s="26">
        <v>0</v>
      </c>
      <c r="I22" s="22"/>
      <c r="J22" s="40">
        <f t="shared" si="0"/>
        <v>0</v>
      </c>
      <c r="K22" s="22"/>
      <c r="L22" s="32">
        <f t="shared" si="1"/>
        <v>0</v>
      </c>
      <c r="M22" s="22"/>
      <c r="N22" s="26">
        <v>2475486787</v>
      </c>
      <c r="O22" s="22"/>
      <c r="P22" s="25">
        <v>0</v>
      </c>
      <c r="Q22" s="25"/>
      <c r="R22" s="22"/>
      <c r="S22" s="26">
        <f>-17767053585-3218</f>
        <v>-17767056803</v>
      </c>
      <c r="T22" s="22"/>
      <c r="U22" s="40">
        <f t="shared" si="2"/>
        <v>-15291570016</v>
      </c>
      <c r="V22" s="22"/>
      <c r="W22" s="32">
        <f t="shared" si="3"/>
        <v>-5.7850302318139892</v>
      </c>
      <c r="X22" s="22"/>
      <c r="Y22" s="22"/>
      <c r="Z22" s="22"/>
    </row>
    <row r="23" spans="1:26" ht="21.75" customHeight="1" x14ac:dyDescent="0.2">
      <c r="A23" s="16" t="s">
        <v>115</v>
      </c>
      <c r="B23" s="16"/>
      <c r="D23" s="26">
        <v>0</v>
      </c>
      <c r="E23" s="22"/>
      <c r="F23" s="26">
        <v>0</v>
      </c>
      <c r="G23" s="22"/>
      <c r="H23" s="26">
        <v>0</v>
      </c>
      <c r="I23" s="22"/>
      <c r="J23" s="40">
        <f t="shared" si="0"/>
        <v>0</v>
      </c>
      <c r="K23" s="22"/>
      <c r="L23" s="32">
        <f t="shared" si="1"/>
        <v>0</v>
      </c>
      <c r="M23" s="22"/>
      <c r="N23" s="26">
        <v>1188000000</v>
      </c>
      <c r="O23" s="22"/>
      <c r="P23" s="25">
        <v>0</v>
      </c>
      <c r="Q23" s="25"/>
      <c r="R23" s="22"/>
      <c r="S23" s="26">
        <v>-12907910776</v>
      </c>
      <c r="T23" s="22"/>
      <c r="U23" s="40">
        <f t="shared" si="2"/>
        <v>-11719910776</v>
      </c>
      <c r="V23" s="22"/>
      <c r="W23" s="32">
        <f t="shared" si="3"/>
        <v>-4.4338179848361854</v>
      </c>
      <c r="X23" s="22"/>
      <c r="Y23" s="22"/>
      <c r="Z23" s="22"/>
    </row>
    <row r="24" spans="1:26" ht="21.75" customHeight="1" x14ac:dyDescent="0.2">
      <c r="A24" s="16" t="s">
        <v>182</v>
      </c>
      <c r="B24" s="16"/>
      <c r="D24" s="26">
        <v>0</v>
      </c>
      <c r="E24" s="22"/>
      <c r="F24" s="26">
        <f>'درآمد ناشی از تغییر قیمت اوراق'!I39</f>
        <v>-14696216</v>
      </c>
      <c r="G24" s="22"/>
      <c r="H24" s="26">
        <v>0</v>
      </c>
      <c r="I24" s="22"/>
      <c r="J24" s="40">
        <f t="shared" si="0"/>
        <v>-14696216</v>
      </c>
      <c r="K24" s="22"/>
      <c r="L24" s="32">
        <f t="shared" si="1"/>
        <v>-5.9547076525314942E-3</v>
      </c>
      <c r="M24" s="22"/>
      <c r="N24" s="26">
        <v>0</v>
      </c>
      <c r="O24" s="22"/>
      <c r="P24" s="25">
        <v>-10194154</v>
      </c>
      <c r="Q24" s="25"/>
      <c r="R24" s="22"/>
      <c r="S24" s="26">
        <v>0</v>
      </c>
      <c r="T24" s="22"/>
      <c r="U24" s="40">
        <f t="shared" si="2"/>
        <v>-10194154</v>
      </c>
      <c r="V24" s="22"/>
      <c r="W24" s="32">
        <f t="shared" si="3"/>
        <v>-3.8566013179851311E-3</v>
      </c>
      <c r="X24" s="22"/>
      <c r="Y24" s="22"/>
      <c r="Z24" s="22"/>
    </row>
    <row r="25" spans="1:26" ht="21.75" customHeight="1" x14ac:dyDescent="0.2">
      <c r="A25" s="16" t="s">
        <v>116</v>
      </c>
      <c r="B25" s="16"/>
      <c r="D25" s="26">
        <v>0</v>
      </c>
      <c r="E25" s="22"/>
      <c r="F25" s="26">
        <v>0</v>
      </c>
      <c r="G25" s="22"/>
      <c r="H25" s="26">
        <v>0</v>
      </c>
      <c r="I25" s="22"/>
      <c r="J25" s="40">
        <f t="shared" si="0"/>
        <v>0</v>
      </c>
      <c r="K25" s="22"/>
      <c r="L25" s="32">
        <f t="shared" si="1"/>
        <v>0</v>
      </c>
      <c r="M25" s="22"/>
      <c r="N25" s="26">
        <v>0</v>
      </c>
      <c r="O25" s="22"/>
      <c r="P25" s="25">
        <v>0</v>
      </c>
      <c r="Q25" s="25"/>
      <c r="R25" s="22"/>
      <c r="S25" s="26">
        <v>2126512735</v>
      </c>
      <c r="T25" s="22"/>
      <c r="U25" s="40">
        <f t="shared" si="2"/>
        <v>2126512735</v>
      </c>
      <c r="V25" s="22"/>
      <c r="W25" s="32">
        <f t="shared" si="3"/>
        <v>0.80449165438477444</v>
      </c>
      <c r="X25" s="22"/>
      <c r="Y25" s="22"/>
      <c r="Z25" s="22"/>
    </row>
    <row r="26" spans="1:26" ht="21.75" customHeight="1" x14ac:dyDescent="0.2">
      <c r="A26" s="16" t="s">
        <v>26</v>
      </c>
      <c r="B26" s="16"/>
      <c r="D26" s="26">
        <v>0</v>
      </c>
      <c r="E26" s="22"/>
      <c r="F26" s="26">
        <v>6437437407</v>
      </c>
      <c r="G26" s="22"/>
      <c r="H26" s="26">
        <v>0</v>
      </c>
      <c r="I26" s="22"/>
      <c r="J26" s="40">
        <f t="shared" si="0"/>
        <v>6437437407</v>
      </c>
      <c r="K26" s="22"/>
      <c r="L26" s="32">
        <f t="shared" si="1"/>
        <v>2.6083624376611914</v>
      </c>
      <c r="M26" s="22"/>
      <c r="N26" s="26">
        <v>9532616310</v>
      </c>
      <c r="O26" s="22"/>
      <c r="P26" s="25">
        <v>24258919282</v>
      </c>
      <c r="Q26" s="25"/>
      <c r="R26" s="22"/>
      <c r="S26" s="26">
        <v>1954942742</v>
      </c>
      <c r="T26" s="22"/>
      <c r="U26" s="40">
        <f t="shared" si="2"/>
        <v>35746478334</v>
      </c>
      <c r="V26" s="22"/>
      <c r="W26" s="32">
        <f t="shared" si="3"/>
        <v>13.523428766745266</v>
      </c>
      <c r="X26" s="22"/>
      <c r="Y26" s="22"/>
      <c r="Z26" s="22"/>
    </row>
    <row r="27" spans="1:26" ht="21.75" customHeight="1" x14ac:dyDescent="0.2">
      <c r="A27" s="16" t="s">
        <v>117</v>
      </c>
      <c r="B27" s="16"/>
      <c r="D27" s="26">
        <v>0</v>
      </c>
      <c r="E27" s="22"/>
      <c r="F27" s="26">
        <v>0</v>
      </c>
      <c r="G27" s="22"/>
      <c r="H27" s="26">
        <v>0</v>
      </c>
      <c r="I27" s="22"/>
      <c r="J27" s="40">
        <f t="shared" si="0"/>
        <v>0</v>
      </c>
      <c r="K27" s="22"/>
      <c r="L27" s="32">
        <f t="shared" si="1"/>
        <v>0</v>
      </c>
      <c r="M27" s="22"/>
      <c r="N27" s="26">
        <v>0</v>
      </c>
      <c r="O27" s="22"/>
      <c r="P27" s="25">
        <v>0</v>
      </c>
      <c r="Q27" s="25"/>
      <c r="R27" s="22"/>
      <c r="S27" s="26">
        <v>2769756683</v>
      </c>
      <c r="T27" s="22"/>
      <c r="U27" s="40">
        <f t="shared" si="2"/>
        <v>2769756683</v>
      </c>
      <c r="V27" s="22"/>
      <c r="W27" s="32">
        <f t="shared" si="3"/>
        <v>1.047840485258112</v>
      </c>
      <c r="X27" s="22"/>
      <c r="Y27" s="22"/>
      <c r="Z27" s="22"/>
    </row>
    <row r="28" spans="1:26" ht="21.75" customHeight="1" x14ac:dyDescent="0.2">
      <c r="A28" s="16" t="s">
        <v>118</v>
      </c>
      <c r="B28" s="16"/>
      <c r="D28" s="26">
        <v>0</v>
      </c>
      <c r="E28" s="22"/>
      <c r="F28" s="26">
        <v>0</v>
      </c>
      <c r="G28" s="22"/>
      <c r="H28" s="26">
        <v>0</v>
      </c>
      <c r="I28" s="22"/>
      <c r="J28" s="40">
        <f t="shared" si="0"/>
        <v>0</v>
      </c>
      <c r="K28" s="22"/>
      <c r="L28" s="32">
        <f t="shared" si="1"/>
        <v>0</v>
      </c>
      <c r="M28" s="22"/>
      <c r="N28" s="26">
        <v>16265465800</v>
      </c>
      <c r="O28" s="22"/>
      <c r="P28" s="25">
        <v>0</v>
      </c>
      <c r="Q28" s="25"/>
      <c r="R28" s="22"/>
      <c r="S28" s="26">
        <v>-6001301969</v>
      </c>
      <c r="T28" s="22"/>
      <c r="U28" s="40">
        <f t="shared" si="2"/>
        <v>10264163831</v>
      </c>
      <c r="V28" s="22"/>
      <c r="W28" s="32">
        <f t="shared" si="3"/>
        <v>3.8830870868391738</v>
      </c>
      <c r="X28" s="22"/>
      <c r="Y28" s="22"/>
      <c r="Z28" s="22"/>
    </row>
    <row r="29" spans="1:26" ht="21.75" customHeight="1" x14ac:dyDescent="0.2">
      <c r="A29" s="16" t="s">
        <v>21</v>
      </c>
      <c r="B29" s="16"/>
      <c r="D29" s="26">
        <v>0</v>
      </c>
      <c r="E29" s="22"/>
      <c r="F29" s="26">
        <v>1335009150</v>
      </c>
      <c r="G29" s="22"/>
      <c r="H29" s="26">
        <v>0</v>
      </c>
      <c r="I29" s="22"/>
      <c r="J29" s="40">
        <f t="shared" si="0"/>
        <v>1335009150</v>
      </c>
      <c r="K29" s="22"/>
      <c r="L29" s="32">
        <f t="shared" si="1"/>
        <v>0.54092762393425387</v>
      </c>
      <c r="M29" s="22"/>
      <c r="N29" s="26">
        <v>8196318416</v>
      </c>
      <c r="O29" s="22"/>
      <c r="P29" s="25">
        <v>-14435653108</v>
      </c>
      <c r="Q29" s="25"/>
      <c r="R29" s="22"/>
      <c r="S29" s="26">
        <v>-2907518494</v>
      </c>
      <c r="T29" s="22"/>
      <c r="U29" s="40">
        <f t="shared" si="2"/>
        <v>-9146853186</v>
      </c>
      <c r="V29" s="22"/>
      <c r="W29" s="32">
        <f t="shared" si="3"/>
        <v>-3.4603917159328859</v>
      </c>
      <c r="X29" s="22"/>
      <c r="Y29" s="22"/>
      <c r="Z29" s="22"/>
    </row>
    <row r="30" spans="1:26" ht="21.75" customHeight="1" x14ac:dyDescent="0.2">
      <c r="A30" s="16" t="s">
        <v>119</v>
      </c>
      <c r="B30" s="16"/>
      <c r="D30" s="26">
        <v>0</v>
      </c>
      <c r="E30" s="22"/>
      <c r="F30" s="26">
        <v>0</v>
      </c>
      <c r="G30" s="22"/>
      <c r="H30" s="26">
        <v>0</v>
      </c>
      <c r="I30" s="22"/>
      <c r="J30" s="40">
        <f t="shared" si="0"/>
        <v>0</v>
      </c>
      <c r="K30" s="22"/>
      <c r="L30" s="32">
        <f t="shared" si="1"/>
        <v>0</v>
      </c>
      <c r="M30" s="22"/>
      <c r="N30" s="26">
        <v>1875000000</v>
      </c>
      <c r="O30" s="22"/>
      <c r="P30" s="25">
        <v>0</v>
      </c>
      <c r="Q30" s="25"/>
      <c r="R30" s="22"/>
      <c r="S30" s="26">
        <v>-126347387</v>
      </c>
      <c r="T30" s="22"/>
      <c r="U30" s="40">
        <f t="shared" si="2"/>
        <v>1748652613</v>
      </c>
      <c r="V30" s="22"/>
      <c r="W30" s="32">
        <f t="shared" si="3"/>
        <v>0.66154150427724978</v>
      </c>
      <c r="X30" s="22"/>
      <c r="Y30" s="22"/>
      <c r="Z30" s="22"/>
    </row>
    <row r="31" spans="1:26" ht="21.75" customHeight="1" x14ac:dyDescent="0.2">
      <c r="A31" s="16" t="s">
        <v>120</v>
      </c>
      <c r="B31" s="16"/>
      <c r="D31" s="26">
        <v>0</v>
      </c>
      <c r="E31" s="22"/>
      <c r="F31" s="26">
        <v>0</v>
      </c>
      <c r="G31" s="22"/>
      <c r="H31" s="26">
        <v>0</v>
      </c>
      <c r="I31" s="22"/>
      <c r="J31" s="40">
        <f t="shared" si="0"/>
        <v>0</v>
      </c>
      <c r="K31" s="22"/>
      <c r="L31" s="32">
        <f t="shared" si="1"/>
        <v>0</v>
      </c>
      <c r="M31" s="22"/>
      <c r="N31" s="26">
        <v>0</v>
      </c>
      <c r="O31" s="22"/>
      <c r="P31" s="25">
        <v>0</v>
      </c>
      <c r="Q31" s="25"/>
      <c r="R31" s="22"/>
      <c r="S31" s="26">
        <v>-1523485614</v>
      </c>
      <c r="T31" s="22"/>
      <c r="U31" s="40">
        <f t="shared" si="2"/>
        <v>-1523485614</v>
      </c>
      <c r="V31" s="22"/>
      <c r="W31" s="32">
        <f t="shared" si="3"/>
        <v>-0.57635745221072654</v>
      </c>
      <c r="X31" s="22"/>
      <c r="Y31" s="22"/>
      <c r="Z31" s="22"/>
    </row>
    <row r="32" spans="1:26" ht="21.75" customHeight="1" x14ac:dyDescent="0.2">
      <c r="A32" s="16" t="s">
        <v>121</v>
      </c>
      <c r="B32" s="16"/>
      <c r="D32" s="26">
        <v>0</v>
      </c>
      <c r="E32" s="22"/>
      <c r="F32" s="26">
        <v>0</v>
      </c>
      <c r="G32" s="22"/>
      <c r="H32" s="26">
        <v>0</v>
      </c>
      <c r="I32" s="22"/>
      <c r="J32" s="40">
        <f t="shared" si="0"/>
        <v>0</v>
      </c>
      <c r="K32" s="22"/>
      <c r="L32" s="32">
        <f t="shared" si="1"/>
        <v>0</v>
      </c>
      <c r="M32" s="22"/>
      <c r="N32" s="26">
        <v>2700000000</v>
      </c>
      <c r="O32" s="22"/>
      <c r="P32" s="25">
        <v>0</v>
      </c>
      <c r="Q32" s="25"/>
      <c r="R32" s="22"/>
      <c r="S32" s="26">
        <v>-20136098211</v>
      </c>
      <c r="T32" s="22"/>
      <c r="U32" s="40">
        <f t="shared" si="2"/>
        <v>-17436098211</v>
      </c>
      <c r="V32" s="22"/>
      <c r="W32" s="32">
        <f t="shared" si="3"/>
        <v>-6.5963374048558396</v>
      </c>
      <c r="X32" s="22"/>
      <c r="Y32" s="22"/>
      <c r="Z32" s="22"/>
    </row>
    <row r="33" spans="1:26" ht="21.75" customHeight="1" x14ac:dyDescent="0.2">
      <c r="A33" s="16" t="s">
        <v>122</v>
      </c>
      <c r="B33" s="16"/>
      <c r="D33" s="26">
        <v>0</v>
      </c>
      <c r="E33" s="22"/>
      <c r="F33" s="26">
        <v>0</v>
      </c>
      <c r="G33" s="22"/>
      <c r="H33" s="26">
        <v>0</v>
      </c>
      <c r="I33" s="22"/>
      <c r="J33" s="40">
        <f t="shared" si="0"/>
        <v>0</v>
      </c>
      <c r="K33" s="22"/>
      <c r="L33" s="32">
        <f t="shared" si="1"/>
        <v>0</v>
      </c>
      <c r="M33" s="22"/>
      <c r="N33" s="26">
        <v>0</v>
      </c>
      <c r="O33" s="22"/>
      <c r="P33" s="25">
        <v>0</v>
      </c>
      <c r="Q33" s="25"/>
      <c r="R33" s="22"/>
      <c r="S33" s="26">
        <v>1081302979</v>
      </c>
      <c r="T33" s="22"/>
      <c r="U33" s="40">
        <f t="shared" si="2"/>
        <v>1081302979</v>
      </c>
      <c r="V33" s="22"/>
      <c r="W33" s="32">
        <f t="shared" si="3"/>
        <v>0.40907313092902542</v>
      </c>
      <c r="X33" s="22"/>
      <c r="Y33" s="22"/>
      <c r="Z33" s="22"/>
    </row>
    <row r="34" spans="1:26" ht="21.75" customHeight="1" x14ac:dyDescent="0.2">
      <c r="A34" s="16" t="s">
        <v>123</v>
      </c>
      <c r="B34" s="16"/>
      <c r="D34" s="26">
        <v>0</v>
      </c>
      <c r="E34" s="22"/>
      <c r="F34" s="26">
        <v>0</v>
      </c>
      <c r="G34" s="22"/>
      <c r="H34" s="26">
        <v>0</v>
      </c>
      <c r="I34" s="22"/>
      <c r="J34" s="40">
        <f t="shared" si="0"/>
        <v>0</v>
      </c>
      <c r="K34" s="22"/>
      <c r="L34" s="32">
        <f t="shared" si="1"/>
        <v>0</v>
      </c>
      <c r="M34" s="22"/>
      <c r="N34" s="26">
        <v>0</v>
      </c>
      <c r="O34" s="22"/>
      <c r="P34" s="25">
        <v>0</v>
      </c>
      <c r="Q34" s="25"/>
      <c r="R34" s="22"/>
      <c r="S34" s="26">
        <v>-1367911225</v>
      </c>
      <c r="T34" s="22"/>
      <c r="U34" s="40">
        <f t="shared" si="2"/>
        <v>-1367911225</v>
      </c>
      <c r="V34" s="22"/>
      <c r="W34" s="32">
        <f t="shared" si="3"/>
        <v>-0.51750132803778082</v>
      </c>
      <c r="X34" s="22"/>
      <c r="Y34" s="22"/>
      <c r="Z34" s="22"/>
    </row>
    <row r="35" spans="1:26" ht="21.75" customHeight="1" x14ac:dyDescent="0.2">
      <c r="A35" s="16" t="s">
        <v>124</v>
      </c>
      <c r="B35" s="16"/>
      <c r="D35" s="26">
        <v>0</v>
      </c>
      <c r="E35" s="22"/>
      <c r="F35" s="26">
        <v>0</v>
      </c>
      <c r="G35" s="22"/>
      <c r="H35" s="26">
        <v>0</v>
      </c>
      <c r="I35" s="22"/>
      <c r="J35" s="40">
        <f t="shared" si="0"/>
        <v>0</v>
      </c>
      <c r="K35" s="22"/>
      <c r="L35" s="32">
        <f t="shared" si="1"/>
        <v>0</v>
      </c>
      <c r="M35" s="22"/>
      <c r="N35" s="26">
        <v>0</v>
      </c>
      <c r="O35" s="22"/>
      <c r="P35" s="25">
        <v>0</v>
      </c>
      <c r="Q35" s="25"/>
      <c r="R35" s="22"/>
      <c r="S35" s="26">
        <v>10436706845</v>
      </c>
      <c r="T35" s="22"/>
      <c r="U35" s="40">
        <f t="shared" si="2"/>
        <v>10436706845</v>
      </c>
      <c r="V35" s="22"/>
      <c r="W35" s="32">
        <f t="shared" si="3"/>
        <v>3.9483626962915643</v>
      </c>
      <c r="X35" s="22"/>
      <c r="Y35" s="22"/>
      <c r="Z35" s="22"/>
    </row>
    <row r="36" spans="1:26" ht="21.75" customHeight="1" x14ac:dyDescent="0.2">
      <c r="A36" s="16" t="s">
        <v>125</v>
      </c>
      <c r="B36" s="16"/>
      <c r="D36" s="26">
        <v>0</v>
      </c>
      <c r="E36" s="22"/>
      <c r="F36" s="26">
        <v>0</v>
      </c>
      <c r="G36" s="22"/>
      <c r="H36" s="26">
        <v>0</v>
      </c>
      <c r="I36" s="22"/>
      <c r="J36" s="40">
        <f t="shared" si="0"/>
        <v>0</v>
      </c>
      <c r="K36" s="22"/>
      <c r="L36" s="32">
        <f t="shared" si="1"/>
        <v>0</v>
      </c>
      <c r="M36" s="22"/>
      <c r="N36" s="26">
        <v>0</v>
      </c>
      <c r="O36" s="22"/>
      <c r="P36" s="25">
        <v>0</v>
      </c>
      <c r="Q36" s="25"/>
      <c r="R36" s="22"/>
      <c r="S36" s="26">
        <v>1537325471</v>
      </c>
      <c r="T36" s="22"/>
      <c r="U36" s="40">
        <f t="shared" si="2"/>
        <v>1537325471</v>
      </c>
      <c r="V36" s="22"/>
      <c r="W36" s="32">
        <f t="shared" si="3"/>
        <v>0.58159327764037227</v>
      </c>
      <c r="X36" s="22"/>
      <c r="Y36" s="22"/>
      <c r="Z36" s="22"/>
    </row>
    <row r="37" spans="1:26" ht="21.75" customHeight="1" x14ac:dyDescent="0.2">
      <c r="A37" s="16" t="s">
        <v>126</v>
      </c>
      <c r="B37" s="16"/>
      <c r="D37" s="26">
        <v>0</v>
      </c>
      <c r="E37" s="22"/>
      <c r="F37" s="26">
        <v>0</v>
      </c>
      <c r="G37" s="22"/>
      <c r="H37" s="26">
        <v>0</v>
      </c>
      <c r="I37" s="22"/>
      <c r="J37" s="40">
        <f t="shared" si="0"/>
        <v>0</v>
      </c>
      <c r="K37" s="22"/>
      <c r="L37" s="32">
        <f t="shared" si="1"/>
        <v>0</v>
      </c>
      <c r="M37" s="22"/>
      <c r="N37" s="26">
        <v>0</v>
      </c>
      <c r="O37" s="22"/>
      <c r="P37" s="25">
        <v>0</v>
      </c>
      <c r="Q37" s="25"/>
      <c r="R37" s="22"/>
      <c r="S37" s="26">
        <v>-1309850331</v>
      </c>
      <c r="T37" s="22"/>
      <c r="U37" s="40">
        <f t="shared" si="2"/>
        <v>-1309850331</v>
      </c>
      <c r="V37" s="22"/>
      <c r="W37" s="32">
        <f t="shared" si="3"/>
        <v>-0.49553602122332663</v>
      </c>
      <c r="X37" s="22"/>
      <c r="Y37" s="22"/>
      <c r="Z37" s="22"/>
    </row>
    <row r="38" spans="1:26" ht="21.75" customHeight="1" x14ac:dyDescent="0.2">
      <c r="A38" s="16" t="s">
        <v>127</v>
      </c>
      <c r="B38" s="16"/>
      <c r="D38" s="26">
        <v>0</v>
      </c>
      <c r="E38" s="22"/>
      <c r="F38" s="26">
        <v>0</v>
      </c>
      <c r="G38" s="22"/>
      <c r="H38" s="26">
        <v>0</v>
      </c>
      <c r="I38" s="22"/>
      <c r="J38" s="40">
        <f t="shared" si="0"/>
        <v>0</v>
      </c>
      <c r="K38" s="22"/>
      <c r="L38" s="32">
        <f t="shared" si="1"/>
        <v>0</v>
      </c>
      <c r="M38" s="22"/>
      <c r="N38" s="26">
        <v>0</v>
      </c>
      <c r="O38" s="22"/>
      <c r="P38" s="25">
        <v>0</v>
      </c>
      <c r="Q38" s="25"/>
      <c r="R38" s="22"/>
      <c r="S38" s="26">
        <v>-531326525</v>
      </c>
      <c r="T38" s="22"/>
      <c r="U38" s="40">
        <f t="shared" si="2"/>
        <v>-531326525</v>
      </c>
      <c r="V38" s="22"/>
      <c r="W38" s="32">
        <f t="shared" si="3"/>
        <v>-0.2010087915677416</v>
      </c>
      <c r="X38" s="22"/>
      <c r="Y38" s="22"/>
      <c r="Z38" s="22"/>
    </row>
    <row r="39" spans="1:26" ht="21.75" customHeight="1" x14ac:dyDescent="0.2">
      <c r="A39" s="16" t="s">
        <v>128</v>
      </c>
      <c r="B39" s="16"/>
      <c r="D39" s="26">
        <v>0</v>
      </c>
      <c r="E39" s="22"/>
      <c r="F39" s="26">
        <v>0</v>
      </c>
      <c r="G39" s="22"/>
      <c r="H39" s="26">
        <v>0</v>
      </c>
      <c r="I39" s="22"/>
      <c r="J39" s="40">
        <f t="shared" si="0"/>
        <v>0</v>
      </c>
      <c r="K39" s="22"/>
      <c r="L39" s="32">
        <f t="shared" si="1"/>
        <v>0</v>
      </c>
      <c r="M39" s="22"/>
      <c r="N39" s="26">
        <v>0</v>
      </c>
      <c r="O39" s="22"/>
      <c r="P39" s="25">
        <v>0</v>
      </c>
      <c r="Q39" s="25"/>
      <c r="R39" s="22"/>
      <c r="S39" s="26">
        <v>-960412126</v>
      </c>
      <c r="T39" s="22"/>
      <c r="U39" s="40">
        <f t="shared" si="2"/>
        <v>-960412126</v>
      </c>
      <c r="V39" s="22"/>
      <c r="W39" s="32">
        <f t="shared" si="3"/>
        <v>-0.3633383084992145</v>
      </c>
      <c r="X39" s="22"/>
      <c r="Y39" s="22"/>
      <c r="Z39" s="22"/>
    </row>
    <row r="40" spans="1:26" ht="21.75" customHeight="1" x14ac:dyDescent="0.2">
      <c r="A40" s="16" t="s">
        <v>129</v>
      </c>
      <c r="B40" s="16"/>
      <c r="D40" s="26">
        <v>0</v>
      </c>
      <c r="E40" s="22"/>
      <c r="F40" s="26">
        <v>0</v>
      </c>
      <c r="G40" s="22"/>
      <c r="H40" s="26">
        <v>0</v>
      </c>
      <c r="I40" s="22"/>
      <c r="J40" s="40">
        <f t="shared" si="0"/>
        <v>0</v>
      </c>
      <c r="K40" s="22"/>
      <c r="L40" s="32">
        <f t="shared" si="1"/>
        <v>0</v>
      </c>
      <c r="M40" s="22"/>
      <c r="N40" s="26">
        <v>1936995720</v>
      </c>
      <c r="O40" s="22"/>
      <c r="P40" s="25">
        <v>0</v>
      </c>
      <c r="Q40" s="25"/>
      <c r="R40" s="22"/>
      <c r="S40" s="26">
        <v>-30930635981</v>
      </c>
      <c r="T40" s="22"/>
      <c r="U40" s="40">
        <f t="shared" si="2"/>
        <v>-28993640261</v>
      </c>
      <c r="V40" s="22"/>
      <c r="W40" s="32">
        <f t="shared" si="3"/>
        <v>-10.968728865951933</v>
      </c>
      <c r="X40" s="22"/>
      <c r="Y40" s="22"/>
      <c r="Z40" s="22"/>
    </row>
    <row r="41" spans="1:26" ht="21.75" customHeight="1" x14ac:dyDescent="0.2">
      <c r="A41" s="16" t="s">
        <v>39</v>
      </c>
      <c r="B41" s="16"/>
      <c r="D41" s="26">
        <v>0</v>
      </c>
      <c r="E41" s="22"/>
      <c r="F41" s="26">
        <v>10375581292</v>
      </c>
      <c r="G41" s="22"/>
      <c r="H41" s="26">
        <v>0</v>
      </c>
      <c r="I41" s="22"/>
      <c r="J41" s="40">
        <f t="shared" si="0"/>
        <v>10375581292</v>
      </c>
      <c r="K41" s="22"/>
      <c r="L41" s="32">
        <f t="shared" si="1"/>
        <v>4.2040449949112757</v>
      </c>
      <c r="M41" s="22"/>
      <c r="N41" s="26">
        <v>5920000000</v>
      </c>
      <c r="O41" s="22"/>
      <c r="P41" s="25">
        <v>12772373386</v>
      </c>
      <c r="Q41" s="25"/>
      <c r="R41" s="22"/>
      <c r="S41" s="26">
        <v>1706355735</v>
      </c>
      <c r="T41" s="22"/>
      <c r="U41" s="40">
        <f t="shared" si="2"/>
        <v>20398729121</v>
      </c>
      <c r="V41" s="22"/>
      <c r="W41" s="32">
        <f t="shared" si="3"/>
        <v>7.7171451023076818</v>
      </c>
      <c r="X41" s="22"/>
      <c r="Y41" s="22"/>
      <c r="Z41" s="22"/>
    </row>
    <row r="42" spans="1:26" ht="21.75" customHeight="1" x14ac:dyDescent="0.2">
      <c r="A42" s="16" t="s">
        <v>130</v>
      </c>
      <c r="B42" s="16"/>
      <c r="D42" s="26">
        <v>0</v>
      </c>
      <c r="E42" s="22"/>
      <c r="F42" s="26">
        <v>0</v>
      </c>
      <c r="G42" s="22"/>
      <c r="H42" s="26">
        <v>0</v>
      </c>
      <c r="I42" s="22"/>
      <c r="J42" s="40">
        <f t="shared" si="0"/>
        <v>0</v>
      </c>
      <c r="K42" s="22"/>
      <c r="L42" s="32">
        <f t="shared" si="1"/>
        <v>0</v>
      </c>
      <c r="M42" s="22"/>
      <c r="N42" s="26">
        <v>0</v>
      </c>
      <c r="O42" s="22"/>
      <c r="P42" s="25">
        <v>0</v>
      </c>
      <c r="Q42" s="25"/>
      <c r="R42" s="22"/>
      <c r="S42" s="26">
        <v>-517667158</v>
      </c>
      <c r="T42" s="22"/>
      <c r="U42" s="40">
        <f t="shared" si="2"/>
        <v>-517667158</v>
      </c>
      <c r="V42" s="22"/>
      <c r="W42" s="32">
        <f t="shared" si="3"/>
        <v>-0.19584124821151583</v>
      </c>
      <c r="X42" s="22"/>
      <c r="Y42" s="22"/>
      <c r="Z42" s="22"/>
    </row>
    <row r="43" spans="1:26" ht="21.75" customHeight="1" x14ac:dyDescent="0.2">
      <c r="A43" s="16" t="s">
        <v>46</v>
      </c>
      <c r="B43" s="16"/>
      <c r="D43" s="26">
        <v>0</v>
      </c>
      <c r="E43" s="22"/>
      <c r="F43" s="26">
        <v>5357100542</v>
      </c>
      <c r="G43" s="22"/>
      <c r="H43" s="26">
        <v>0</v>
      </c>
      <c r="I43" s="22"/>
      <c r="J43" s="40">
        <f t="shared" si="0"/>
        <v>5357100542</v>
      </c>
      <c r="K43" s="22"/>
      <c r="L43" s="32">
        <f t="shared" si="1"/>
        <v>2.1706245738922192</v>
      </c>
      <c r="M43" s="22"/>
      <c r="N43" s="26">
        <v>5460076160</v>
      </c>
      <c r="O43" s="22"/>
      <c r="P43" s="25">
        <v>-6460442700</v>
      </c>
      <c r="Q43" s="25"/>
      <c r="R43" s="22"/>
      <c r="S43" s="26">
        <v>0</v>
      </c>
      <c r="T43" s="22"/>
      <c r="U43" s="40">
        <f t="shared" si="2"/>
        <v>-1000366540</v>
      </c>
      <c r="V43" s="22"/>
      <c r="W43" s="32">
        <f t="shared" si="3"/>
        <v>-0.37845366242576139</v>
      </c>
      <c r="X43" s="22"/>
      <c r="Y43" s="22"/>
      <c r="Z43" s="22"/>
    </row>
    <row r="44" spans="1:26" ht="21.75" customHeight="1" x14ac:dyDescent="0.2">
      <c r="A44" s="16" t="s">
        <v>19</v>
      </c>
      <c r="B44" s="16"/>
      <c r="D44" s="26">
        <v>0</v>
      </c>
      <c r="E44" s="22"/>
      <c r="F44" s="26">
        <v>-8744700805</v>
      </c>
      <c r="G44" s="22"/>
      <c r="H44" s="26">
        <v>0</v>
      </c>
      <c r="I44" s="22"/>
      <c r="J44" s="40">
        <f t="shared" si="0"/>
        <v>-8744700805</v>
      </c>
      <c r="K44" s="22"/>
      <c r="L44" s="32">
        <f t="shared" si="1"/>
        <v>-3.5432343130117179</v>
      </c>
      <c r="M44" s="22"/>
      <c r="N44" s="26">
        <v>2993184828</v>
      </c>
      <c r="O44" s="22"/>
      <c r="P44" s="25">
        <v>19702790615</v>
      </c>
      <c r="Q44" s="25"/>
      <c r="R44" s="22"/>
      <c r="S44" s="26">
        <v>0</v>
      </c>
      <c r="T44" s="22"/>
      <c r="U44" s="40">
        <f t="shared" si="2"/>
        <v>22695975443</v>
      </c>
      <c r="V44" s="22"/>
      <c r="W44" s="32">
        <f t="shared" si="3"/>
        <v>8.5862278327786665</v>
      </c>
      <c r="X44" s="22"/>
      <c r="Y44" s="22"/>
      <c r="Z44" s="22"/>
    </row>
    <row r="45" spans="1:26" ht="21.75" customHeight="1" x14ac:dyDescent="0.2">
      <c r="A45" s="16" t="s">
        <v>34</v>
      </c>
      <c r="B45" s="16"/>
      <c r="D45" s="26">
        <v>0</v>
      </c>
      <c r="E45" s="22"/>
      <c r="F45" s="26">
        <v>15546942000</v>
      </c>
      <c r="G45" s="22"/>
      <c r="H45" s="26">
        <v>0</v>
      </c>
      <c r="I45" s="22"/>
      <c r="J45" s="40">
        <f t="shared" si="0"/>
        <v>15546942000</v>
      </c>
      <c r="K45" s="22"/>
      <c r="L45" s="32">
        <f t="shared" si="1"/>
        <v>6.2994103040444758</v>
      </c>
      <c r="M45" s="22"/>
      <c r="N45" s="26">
        <v>13000000000</v>
      </c>
      <c r="O45" s="22"/>
      <c r="P45" s="25">
        <v>-4095486000</v>
      </c>
      <c r="Q45" s="25"/>
      <c r="R45" s="22"/>
      <c r="S45" s="26">
        <v>0</v>
      </c>
      <c r="T45" s="22"/>
      <c r="U45" s="40">
        <f t="shared" si="2"/>
        <v>8904514000</v>
      </c>
      <c r="V45" s="22"/>
      <c r="W45" s="32">
        <f t="shared" si="3"/>
        <v>3.3687111680299364</v>
      </c>
      <c r="X45" s="22"/>
      <c r="Y45" s="22"/>
      <c r="Z45" s="22"/>
    </row>
    <row r="46" spans="1:26" ht="21.75" customHeight="1" x14ac:dyDescent="0.2">
      <c r="A46" s="16" t="s">
        <v>45</v>
      </c>
      <c r="B46" s="16"/>
      <c r="D46" s="26">
        <v>0</v>
      </c>
      <c r="E46" s="22"/>
      <c r="F46" s="26">
        <v>13904488732</v>
      </c>
      <c r="G46" s="22"/>
      <c r="H46" s="26">
        <v>0</v>
      </c>
      <c r="I46" s="22"/>
      <c r="J46" s="40">
        <f t="shared" si="0"/>
        <v>13904488732</v>
      </c>
      <c r="K46" s="22"/>
      <c r="L46" s="32">
        <f t="shared" si="1"/>
        <v>5.6339104880452444</v>
      </c>
      <c r="M46" s="22"/>
      <c r="N46" s="26">
        <v>6809808930</v>
      </c>
      <c r="O46" s="22"/>
      <c r="P46" s="25">
        <v>10217265419</v>
      </c>
      <c r="Q46" s="25"/>
      <c r="R46" s="22"/>
      <c r="S46" s="26">
        <v>0</v>
      </c>
      <c r="T46" s="22"/>
      <c r="U46" s="40">
        <f t="shared" si="2"/>
        <v>17027074349</v>
      </c>
      <c r="V46" s="22"/>
      <c r="W46" s="32">
        <f t="shared" si="3"/>
        <v>6.4415975446107847</v>
      </c>
      <c r="X46" s="22"/>
      <c r="Y46" s="22"/>
      <c r="Z46" s="22"/>
    </row>
    <row r="47" spans="1:26" ht="21.75" customHeight="1" x14ac:dyDescent="0.2">
      <c r="A47" s="16" t="s">
        <v>43</v>
      </c>
      <c r="B47" s="16"/>
      <c r="D47" s="26">
        <v>0</v>
      </c>
      <c r="E47" s="22"/>
      <c r="F47" s="26">
        <v>7714641760</v>
      </c>
      <c r="G47" s="22"/>
      <c r="H47" s="26">
        <v>0</v>
      </c>
      <c r="I47" s="22"/>
      <c r="J47" s="40">
        <f t="shared" si="0"/>
        <v>7714641760</v>
      </c>
      <c r="K47" s="22"/>
      <c r="L47" s="32">
        <f t="shared" si="1"/>
        <v>3.1258683408580166</v>
      </c>
      <c r="M47" s="22"/>
      <c r="N47" s="26">
        <v>1389404870</v>
      </c>
      <c r="O47" s="22"/>
      <c r="P47" s="25">
        <v>-4577485647</v>
      </c>
      <c r="Q47" s="25"/>
      <c r="R47" s="22"/>
      <c r="S47" s="26">
        <v>0</v>
      </c>
      <c r="T47" s="22"/>
      <c r="U47" s="40">
        <f t="shared" si="2"/>
        <v>-3188080777</v>
      </c>
      <c r="V47" s="22"/>
      <c r="W47" s="32">
        <f t="shared" si="3"/>
        <v>-1.206098762724328</v>
      </c>
      <c r="X47" s="22"/>
      <c r="Y47" s="22"/>
      <c r="Z47" s="22"/>
    </row>
    <row r="48" spans="1:26" ht="21.75" customHeight="1" x14ac:dyDescent="0.2">
      <c r="A48" s="16" t="s">
        <v>29</v>
      </c>
      <c r="B48" s="16"/>
      <c r="D48" s="26">
        <v>0</v>
      </c>
      <c r="E48" s="22"/>
      <c r="F48" s="26">
        <v>4735558513</v>
      </c>
      <c r="G48" s="22"/>
      <c r="H48" s="26">
        <v>0</v>
      </c>
      <c r="I48" s="22"/>
      <c r="J48" s="40">
        <f t="shared" si="0"/>
        <v>4735558513</v>
      </c>
      <c r="K48" s="22"/>
      <c r="L48" s="32">
        <f t="shared" si="1"/>
        <v>1.9187841629690092</v>
      </c>
      <c r="M48" s="22"/>
      <c r="N48" s="26">
        <v>4870474380</v>
      </c>
      <c r="O48" s="22"/>
      <c r="P48" s="25">
        <v>-11439571190</v>
      </c>
      <c r="Q48" s="25"/>
      <c r="R48" s="22"/>
      <c r="S48" s="26">
        <v>0</v>
      </c>
      <c r="T48" s="22"/>
      <c r="U48" s="40">
        <f t="shared" si="2"/>
        <v>-6569096810</v>
      </c>
      <c r="V48" s="22"/>
      <c r="W48" s="32">
        <f t="shared" si="3"/>
        <v>-2.485187825828207</v>
      </c>
      <c r="X48" s="22"/>
      <c r="Y48" s="22"/>
      <c r="Z48" s="22"/>
    </row>
    <row r="49" spans="1:26" ht="21.75" customHeight="1" x14ac:dyDescent="0.2">
      <c r="A49" s="16" t="s">
        <v>36</v>
      </c>
      <c r="B49" s="16"/>
      <c r="D49" s="26">
        <v>0</v>
      </c>
      <c r="E49" s="22"/>
      <c r="F49" s="26">
        <v>12273084697</v>
      </c>
      <c r="G49" s="22"/>
      <c r="H49" s="26">
        <v>0</v>
      </c>
      <c r="I49" s="22"/>
      <c r="J49" s="40">
        <f t="shared" si="0"/>
        <v>12273084697</v>
      </c>
      <c r="K49" s="22"/>
      <c r="L49" s="32">
        <f t="shared" si="1"/>
        <v>4.972887671587916</v>
      </c>
      <c r="M49" s="22"/>
      <c r="N49" s="26">
        <v>8753812805</v>
      </c>
      <c r="O49" s="22"/>
      <c r="P49" s="25">
        <v>11255856056</v>
      </c>
      <c r="Q49" s="25"/>
      <c r="R49" s="22"/>
      <c r="S49" s="26">
        <v>0</v>
      </c>
      <c r="T49" s="22"/>
      <c r="U49" s="40">
        <f t="shared" si="2"/>
        <v>20009668861</v>
      </c>
      <c r="V49" s="22"/>
      <c r="W49" s="32">
        <f t="shared" si="3"/>
        <v>7.5699577720503957</v>
      </c>
      <c r="X49" s="22"/>
      <c r="Y49" s="22"/>
      <c r="Z49" s="22"/>
    </row>
    <row r="50" spans="1:26" ht="21.75" customHeight="1" x14ac:dyDescent="0.2">
      <c r="A50" s="16" t="s">
        <v>23</v>
      </c>
      <c r="B50" s="16"/>
      <c r="D50" s="26">
        <v>0</v>
      </c>
      <c r="E50" s="22"/>
      <c r="F50" s="26">
        <v>8536596530</v>
      </c>
      <c r="G50" s="22"/>
      <c r="H50" s="26">
        <v>0</v>
      </c>
      <c r="I50" s="22"/>
      <c r="J50" s="40">
        <f t="shared" si="0"/>
        <v>8536596530</v>
      </c>
      <c r="K50" s="22"/>
      <c r="L50" s="32">
        <f t="shared" si="1"/>
        <v>3.4589132797017133</v>
      </c>
      <c r="M50" s="22"/>
      <c r="N50" s="26">
        <v>12934550410</v>
      </c>
      <c r="O50" s="22"/>
      <c r="P50" s="25">
        <v>-34269497789</v>
      </c>
      <c r="Q50" s="25"/>
      <c r="R50" s="22"/>
      <c r="S50" s="26">
        <v>0</v>
      </c>
      <c r="T50" s="22"/>
      <c r="U50" s="40">
        <f t="shared" si="2"/>
        <v>-21334947379</v>
      </c>
      <c r="V50" s="22"/>
      <c r="W50" s="32">
        <f t="shared" si="3"/>
        <v>-8.0713305077591357</v>
      </c>
      <c r="X50" s="22"/>
      <c r="Y50" s="22"/>
      <c r="Z50" s="22"/>
    </row>
    <row r="51" spans="1:26" ht="21.75" customHeight="1" x14ac:dyDescent="0.2">
      <c r="A51" s="16" t="s">
        <v>41</v>
      </c>
      <c r="B51" s="16"/>
      <c r="D51" s="26">
        <v>3489207071</v>
      </c>
      <c r="E51" s="22"/>
      <c r="F51" s="26">
        <v>-1277148441</v>
      </c>
      <c r="G51" s="22"/>
      <c r="H51" s="26">
        <v>0</v>
      </c>
      <c r="I51" s="22"/>
      <c r="J51" s="40">
        <f t="shared" si="0"/>
        <v>2212058630</v>
      </c>
      <c r="K51" s="22"/>
      <c r="L51" s="32">
        <f t="shared" si="1"/>
        <v>0.8962961929730302</v>
      </c>
      <c r="M51" s="22"/>
      <c r="N51" s="26">
        <v>3489207071</v>
      </c>
      <c r="O51" s="22"/>
      <c r="P51" s="25">
        <v>-4895735693</v>
      </c>
      <c r="Q51" s="25"/>
      <c r="R51" s="22"/>
      <c r="S51" s="26">
        <v>0</v>
      </c>
      <c r="T51" s="22"/>
      <c r="U51" s="40">
        <f t="shared" si="2"/>
        <v>-1406528622</v>
      </c>
      <c r="V51" s="22"/>
      <c r="W51" s="32">
        <f t="shared" si="3"/>
        <v>-0.53211086838486155</v>
      </c>
      <c r="X51" s="22"/>
      <c r="Y51" s="22"/>
      <c r="Z51" s="22"/>
    </row>
    <row r="52" spans="1:26" ht="21.75" customHeight="1" x14ac:dyDescent="0.2">
      <c r="A52" s="16" t="s">
        <v>35</v>
      </c>
      <c r="B52" s="16"/>
      <c r="D52" s="26">
        <v>0</v>
      </c>
      <c r="E52" s="22"/>
      <c r="F52" s="26">
        <v>12008154836</v>
      </c>
      <c r="G52" s="22"/>
      <c r="H52" s="26">
        <v>0</v>
      </c>
      <c r="I52" s="22"/>
      <c r="J52" s="40">
        <f t="shared" si="0"/>
        <v>12008154836</v>
      </c>
      <c r="K52" s="22"/>
      <c r="L52" s="32">
        <f t="shared" si="1"/>
        <v>4.8655416805735756</v>
      </c>
      <c r="M52" s="22"/>
      <c r="N52" s="26">
        <v>9487822400</v>
      </c>
      <c r="O52" s="22"/>
      <c r="P52" s="25">
        <v>27704648954</v>
      </c>
      <c r="Q52" s="25"/>
      <c r="R52" s="22"/>
      <c r="S52" s="26">
        <v>0</v>
      </c>
      <c r="T52" s="22"/>
      <c r="U52" s="40">
        <f t="shared" si="2"/>
        <v>37192471354</v>
      </c>
      <c r="V52" s="22"/>
      <c r="W52" s="32">
        <f t="shared" si="3"/>
        <v>14.070469608656158</v>
      </c>
      <c r="X52" s="22"/>
      <c r="Y52" s="22"/>
      <c r="Z52" s="22"/>
    </row>
    <row r="53" spans="1:26" ht="21.75" customHeight="1" x14ac:dyDescent="0.2">
      <c r="A53" s="16" t="s">
        <v>49</v>
      </c>
      <c r="B53" s="16"/>
      <c r="D53" s="26">
        <v>0</v>
      </c>
      <c r="E53" s="22"/>
      <c r="F53" s="26">
        <v>5834869531</v>
      </c>
      <c r="G53" s="22"/>
      <c r="H53" s="26">
        <v>0</v>
      </c>
      <c r="I53" s="22"/>
      <c r="J53" s="40">
        <f t="shared" si="0"/>
        <v>5834869531</v>
      </c>
      <c r="K53" s="22"/>
      <c r="L53" s="32">
        <f t="shared" si="1"/>
        <v>2.364210096515222</v>
      </c>
      <c r="M53" s="22"/>
      <c r="N53" s="26">
        <v>8166671040</v>
      </c>
      <c r="O53" s="22"/>
      <c r="P53" s="25">
        <v>14122075531</v>
      </c>
      <c r="Q53" s="25"/>
      <c r="R53" s="22"/>
      <c r="S53" s="26">
        <v>0</v>
      </c>
      <c r="T53" s="22"/>
      <c r="U53" s="40">
        <f t="shared" si="2"/>
        <v>22288746571</v>
      </c>
      <c r="V53" s="22"/>
      <c r="W53" s="32">
        <f t="shared" si="3"/>
        <v>8.4321670441662118</v>
      </c>
      <c r="X53" s="22"/>
      <c r="Y53" s="22"/>
      <c r="Z53" s="22"/>
    </row>
    <row r="54" spans="1:26" ht="21.75" customHeight="1" x14ac:dyDescent="0.2">
      <c r="A54" s="16" t="s">
        <v>24</v>
      </c>
      <c r="B54" s="16"/>
      <c r="D54" s="26">
        <v>0</v>
      </c>
      <c r="E54" s="22"/>
      <c r="F54" s="26">
        <v>17719907725</v>
      </c>
      <c r="G54" s="22"/>
      <c r="H54" s="26">
        <v>0</v>
      </c>
      <c r="I54" s="22"/>
      <c r="J54" s="40">
        <f t="shared" si="0"/>
        <v>17719907725</v>
      </c>
      <c r="K54" s="22"/>
      <c r="L54" s="32">
        <f t="shared" si="1"/>
        <v>7.1798665814526288</v>
      </c>
      <c r="M54" s="22"/>
      <c r="N54" s="26">
        <v>13389007500</v>
      </c>
      <c r="O54" s="22"/>
      <c r="P54" s="25">
        <v>42538512500</v>
      </c>
      <c r="Q54" s="25"/>
      <c r="R54" s="22"/>
      <c r="S54" s="26">
        <v>0</v>
      </c>
      <c r="T54" s="22"/>
      <c r="U54" s="40">
        <f t="shared" si="2"/>
        <v>55927520000</v>
      </c>
      <c r="V54" s="22"/>
      <c r="W54" s="32">
        <f t="shared" si="3"/>
        <v>21.158219440636248</v>
      </c>
      <c r="X54" s="22"/>
      <c r="Y54" s="22"/>
      <c r="Z54" s="22"/>
    </row>
    <row r="55" spans="1:26" ht="21.75" customHeight="1" x14ac:dyDescent="0.2">
      <c r="A55" s="16" t="s">
        <v>30</v>
      </c>
      <c r="B55" s="16"/>
      <c r="D55" s="26">
        <v>0</v>
      </c>
      <c r="E55" s="22"/>
      <c r="F55" s="26">
        <v>7524938619</v>
      </c>
      <c r="G55" s="22"/>
      <c r="H55" s="26">
        <v>0</v>
      </c>
      <c r="I55" s="22"/>
      <c r="J55" s="40">
        <f t="shared" si="0"/>
        <v>7524938619</v>
      </c>
      <c r="K55" s="22"/>
      <c r="L55" s="32">
        <f t="shared" si="1"/>
        <v>3.0490031977884016</v>
      </c>
      <c r="M55" s="22"/>
      <c r="N55" s="26">
        <v>7244000000</v>
      </c>
      <c r="O55" s="22"/>
      <c r="P55" s="25">
        <v>-6402413420</v>
      </c>
      <c r="Q55" s="25"/>
      <c r="R55" s="22"/>
      <c r="S55" s="26">
        <v>0</v>
      </c>
      <c r="T55" s="22"/>
      <c r="U55" s="40">
        <f t="shared" si="2"/>
        <v>841586580</v>
      </c>
      <c r="V55" s="22"/>
      <c r="W55" s="32">
        <f t="shared" si="3"/>
        <v>0.31838482267646717</v>
      </c>
      <c r="X55" s="22"/>
      <c r="Y55" s="22"/>
      <c r="Z55" s="22"/>
    </row>
    <row r="56" spans="1:26" ht="21.75" customHeight="1" x14ac:dyDescent="0.2">
      <c r="A56" s="16" t="s">
        <v>37</v>
      </c>
      <c r="B56" s="16"/>
      <c r="D56" s="26">
        <v>0</v>
      </c>
      <c r="E56" s="22"/>
      <c r="F56" s="26">
        <v>6675204057</v>
      </c>
      <c r="G56" s="22"/>
      <c r="H56" s="26">
        <v>0</v>
      </c>
      <c r="I56" s="22"/>
      <c r="J56" s="40">
        <f t="shared" si="0"/>
        <v>6675204057</v>
      </c>
      <c r="K56" s="22"/>
      <c r="L56" s="32">
        <f t="shared" si="1"/>
        <v>2.7047022635232891</v>
      </c>
      <c r="M56" s="22"/>
      <c r="N56" s="26">
        <v>3207878625</v>
      </c>
      <c r="O56" s="22"/>
      <c r="P56" s="25">
        <v>-6147992774</v>
      </c>
      <c r="Q56" s="25"/>
      <c r="R56" s="22"/>
      <c r="S56" s="26">
        <v>0</v>
      </c>
      <c r="T56" s="22"/>
      <c r="U56" s="40">
        <f t="shared" si="2"/>
        <v>-2940114149</v>
      </c>
      <c r="V56" s="22"/>
      <c r="W56" s="32">
        <f t="shared" si="3"/>
        <v>-1.1122892691301436</v>
      </c>
      <c r="X56" s="22"/>
      <c r="Y56" s="22"/>
      <c r="Z56" s="22"/>
    </row>
    <row r="57" spans="1:26" ht="21.75" customHeight="1" x14ac:dyDescent="0.2">
      <c r="A57" s="16" t="s">
        <v>31</v>
      </c>
      <c r="B57" s="16"/>
      <c r="D57" s="26">
        <v>0</v>
      </c>
      <c r="E57" s="22"/>
      <c r="F57" s="26">
        <v>10477553596</v>
      </c>
      <c r="G57" s="22"/>
      <c r="H57" s="26">
        <v>0</v>
      </c>
      <c r="I57" s="22"/>
      <c r="J57" s="40">
        <f t="shared" si="0"/>
        <v>10477553596</v>
      </c>
      <c r="K57" s="22"/>
      <c r="L57" s="32">
        <f t="shared" si="1"/>
        <v>4.2453627912048981</v>
      </c>
      <c r="M57" s="22"/>
      <c r="N57" s="26">
        <f>13562845100+674</f>
        <v>13562845774</v>
      </c>
      <c r="O57" s="22"/>
      <c r="P57" s="25">
        <v>-610647510</v>
      </c>
      <c r="Q57" s="25"/>
      <c r="R57" s="22"/>
      <c r="S57" s="26">
        <v>0</v>
      </c>
      <c r="T57" s="22"/>
      <c r="U57" s="40">
        <f t="shared" si="2"/>
        <v>12952198264</v>
      </c>
      <c r="V57" s="22"/>
      <c r="W57" s="32">
        <f t="shared" si="3"/>
        <v>4.9000108195096059</v>
      </c>
      <c r="X57" s="22"/>
      <c r="Y57" s="22"/>
      <c r="Z57" s="22"/>
    </row>
    <row r="58" spans="1:26" ht="21.75" customHeight="1" x14ac:dyDescent="0.2">
      <c r="A58" s="16" t="s">
        <v>32</v>
      </c>
      <c r="B58" s="16"/>
      <c r="D58" s="26">
        <v>0</v>
      </c>
      <c r="E58" s="22"/>
      <c r="F58" s="26">
        <v>12356610216</v>
      </c>
      <c r="G58" s="22"/>
      <c r="H58" s="26">
        <v>0</v>
      </c>
      <c r="I58" s="22"/>
      <c r="J58" s="40">
        <f t="shared" si="0"/>
        <v>12356610216</v>
      </c>
      <c r="K58" s="22"/>
      <c r="L58" s="32">
        <f t="shared" si="1"/>
        <v>5.0067310804743235</v>
      </c>
      <c r="M58" s="22"/>
      <c r="N58" s="26">
        <v>9909421070</v>
      </c>
      <c r="O58" s="22"/>
      <c r="P58" s="25">
        <v>13958393022</v>
      </c>
      <c r="Q58" s="25"/>
      <c r="R58" s="22"/>
      <c r="S58" s="26">
        <v>0</v>
      </c>
      <c r="T58" s="22"/>
      <c r="U58" s="40">
        <f t="shared" si="2"/>
        <v>23867814092</v>
      </c>
      <c r="V58" s="22"/>
      <c r="W58" s="32">
        <f t="shared" si="3"/>
        <v>9.0295519652372604</v>
      </c>
      <c r="X58" s="22"/>
      <c r="Y58" s="22"/>
      <c r="Z58" s="22"/>
    </row>
    <row r="59" spans="1:26" ht="21.75" customHeight="1" x14ac:dyDescent="0.2">
      <c r="A59" s="16" t="s">
        <v>50</v>
      </c>
      <c r="B59" s="16"/>
      <c r="D59" s="26">
        <v>0</v>
      </c>
      <c r="E59" s="22"/>
      <c r="F59" s="26">
        <v>1110863480</v>
      </c>
      <c r="G59" s="22"/>
      <c r="H59" s="26">
        <v>0</v>
      </c>
      <c r="I59" s="22"/>
      <c r="J59" s="40">
        <f t="shared" si="0"/>
        <v>1110863480</v>
      </c>
      <c r="K59" s="22"/>
      <c r="L59" s="32">
        <f t="shared" si="1"/>
        <v>0.45010683466232165</v>
      </c>
      <c r="M59" s="22"/>
      <c r="N59" s="26">
        <v>0</v>
      </c>
      <c r="O59" s="22"/>
      <c r="P59" s="25">
        <v>1110863480</v>
      </c>
      <c r="Q59" s="25"/>
      <c r="R59" s="22"/>
      <c r="S59" s="26">
        <v>0</v>
      </c>
      <c r="T59" s="22"/>
      <c r="U59" s="40">
        <f t="shared" si="2"/>
        <v>1110863480</v>
      </c>
      <c r="V59" s="22"/>
      <c r="W59" s="32">
        <f t="shared" si="3"/>
        <v>0.42025631171253142</v>
      </c>
      <c r="X59" s="22"/>
      <c r="Y59" s="22"/>
      <c r="Z59" s="22"/>
    </row>
    <row r="60" spans="1:26" ht="21.75" customHeight="1" x14ac:dyDescent="0.2">
      <c r="A60" s="16" t="s">
        <v>47</v>
      </c>
      <c r="B60" s="16"/>
      <c r="D60" s="26">
        <v>0</v>
      </c>
      <c r="E60" s="22"/>
      <c r="F60" s="26">
        <v>3321860743</v>
      </c>
      <c r="G60" s="22"/>
      <c r="H60" s="26">
        <v>0</v>
      </c>
      <c r="I60" s="22"/>
      <c r="J60" s="40">
        <f t="shared" si="0"/>
        <v>3321860743</v>
      </c>
      <c r="K60" s="22"/>
      <c r="L60" s="32">
        <f t="shared" si="1"/>
        <v>1.3459729761039205</v>
      </c>
      <c r="M60" s="22"/>
      <c r="N60" s="26">
        <v>0</v>
      </c>
      <c r="O60" s="22"/>
      <c r="P60" s="25">
        <v>2697758008</v>
      </c>
      <c r="Q60" s="25"/>
      <c r="R60" s="22"/>
      <c r="S60" s="26">
        <v>0</v>
      </c>
      <c r="T60" s="22"/>
      <c r="U60" s="40">
        <f t="shared" si="2"/>
        <v>2697758008</v>
      </c>
      <c r="V60" s="22"/>
      <c r="W60" s="32">
        <f t="shared" si="3"/>
        <v>1.0206023068964567</v>
      </c>
      <c r="X60" s="22"/>
      <c r="Y60" s="22"/>
      <c r="Z60" s="22"/>
    </row>
    <row r="61" spans="1:26" ht="21.75" customHeight="1" x14ac:dyDescent="0.2">
      <c r="A61" s="16" t="s">
        <v>51</v>
      </c>
      <c r="B61" s="16"/>
      <c r="D61" s="26">
        <v>0</v>
      </c>
      <c r="E61" s="22"/>
      <c r="F61" s="26">
        <v>6570993744</v>
      </c>
      <c r="G61" s="22"/>
      <c r="H61" s="26">
        <v>0</v>
      </c>
      <c r="I61" s="22"/>
      <c r="J61" s="40">
        <f t="shared" si="0"/>
        <v>6570993744</v>
      </c>
      <c r="K61" s="22"/>
      <c r="L61" s="32">
        <f t="shared" si="1"/>
        <v>2.6624776562982859</v>
      </c>
      <c r="M61" s="22"/>
      <c r="N61" s="26">
        <v>0</v>
      </c>
      <c r="O61" s="22"/>
      <c r="P61" s="25">
        <v>6570993744</v>
      </c>
      <c r="Q61" s="25"/>
      <c r="R61" s="22"/>
      <c r="S61" s="26">
        <v>0</v>
      </c>
      <c r="T61" s="22"/>
      <c r="U61" s="40">
        <f t="shared" si="2"/>
        <v>6570993744</v>
      </c>
      <c r="V61" s="22"/>
      <c r="W61" s="32">
        <f t="shared" si="3"/>
        <v>2.485905464404643</v>
      </c>
      <c r="X61" s="22"/>
      <c r="Y61" s="22"/>
      <c r="Z61" s="22"/>
    </row>
    <row r="62" spans="1:26" ht="21.75" customHeight="1" x14ac:dyDescent="0.2">
      <c r="A62" s="16" t="s">
        <v>52</v>
      </c>
      <c r="B62" s="16"/>
      <c r="D62" s="26">
        <v>0</v>
      </c>
      <c r="E62" s="22"/>
      <c r="F62" s="26">
        <v>3364733338</v>
      </c>
      <c r="G62" s="22"/>
      <c r="H62" s="26">
        <v>0</v>
      </c>
      <c r="I62" s="22"/>
      <c r="J62" s="40">
        <f t="shared" si="0"/>
        <v>3364733338</v>
      </c>
      <c r="K62" s="22"/>
      <c r="L62" s="32">
        <f t="shared" si="1"/>
        <v>1.3633443708582154</v>
      </c>
      <c r="M62" s="22"/>
      <c r="N62" s="26">
        <v>0</v>
      </c>
      <c r="O62" s="22"/>
      <c r="P62" s="25">
        <v>3364733338</v>
      </c>
      <c r="Q62" s="25"/>
      <c r="R62" s="22"/>
      <c r="S62" s="26">
        <v>0</v>
      </c>
      <c r="T62" s="22"/>
      <c r="U62" s="40">
        <f t="shared" si="2"/>
        <v>3364733338</v>
      </c>
      <c r="V62" s="22"/>
      <c r="W62" s="32">
        <f t="shared" si="3"/>
        <v>1.2729290754288496</v>
      </c>
      <c r="X62" s="22"/>
      <c r="Y62" s="22"/>
      <c r="Z62" s="22"/>
    </row>
    <row r="63" spans="1:26" ht="21.75" customHeight="1" x14ac:dyDescent="0.2">
      <c r="A63" s="16" t="s">
        <v>42</v>
      </c>
      <c r="B63" s="16"/>
      <c r="D63" s="26">
        <v>0</v>
      </c>
      <c r="E63" s="22"/>
      <c r="F63" s="26">
        <v>5755549500</v>
      </c>
      <c r="G63" s="22"/>
      <c r="H63" s="26">
        <v>0</v>
      </c>
      <c r="I63" s="22"/>
      <c r="J63" s="40">
        <f t="shared" si="0"/>
        <v>5755549500</v>
      </c>
      <c r="K63" s="22"/>
      <c r="L63" s="32">
        <f t="shared" si="1"/>
        <v>2.3320706944000968</v>
      </c>
      <c r="M63" s="22"/>
      <c r="N63" s="26">
        <v>0</v>
      </c>
      <c r="O63" s="22"/>
      <c r="P63" s="25">
        <f>5468141520-12</f>
        <v>5468141508</v>
      </c>
      <c r="Q63" s="25"/>
      <c r="R63" s="22"/>
      <c r="S63" s="26">
        <v>0</v>
      </c>
      <c r="T63" s="22"/>
      <c r="U63" s="40">
        <f t="shared" si="2"/>
        <v>5468141508</v>
      </c>
      <c r="V63" s="22"/>
      <c r="W63" s="32">
        <f t="shared" si="3"/>
        <v>2.0686799264246938</v>
      </c>
      <c r="X63" s="22"/>
      <c r="Y63" s="22"/>
      <c r="Z63" s="22"/>
    </row>
    <row r="64" spans="1:26" ht="21.75" customHeight="1" x14ac:dyDescent="0.2">
      <c r="A64" s="17" t="s">
        <v>131</v>
      </c>
      <c r="B64" s="17"/>
      <c r="D64" s="28">
        <v>0</v>
      </c>
      <c r="E64" s="22"/>
      <c r="F64" s="28">
        <v>4406152673</v>
      </c>
      <c r="G64" s="22"/>
      <c r="H64" s="28">
        <v>0</v>
      </c>
      <c r="I64" s="22"/>
      <c r="J64" s="40">
        <f t="shared" si="0"/>
        <v>4406152673</v>
      </c>
      <c r="K64" s="22"/>
      <c r="L64" s="32">
        <f t="shared" si="1"/>
        <v>1.7853133786367319</v>
      </c>
      <c r="M64" s="22"/>
      <c r="N64" s="28">
        <v>0</v>
      </c>
      <c r="O64" s="22"/>
      <c r="P64" s="25">
        <v>23168596594</v>
      </c>
      <c r="Q64" s="27"/>
      <c r="R64" s="22"/>
      <c r="S64" s="28">
        <v>0</v>
      </c>
      <c r="T64" s="22"/>
      <c r="U64" s="40">
        <f t="shared" si="2"/>
        <v>23168596594</v>
      </c>
      <c r="V64" s="22"/>
      <c r="W64" s="32">
        <f t="shared" si="3"/>
        <v>8.7650275010840737</v>
      </c>
      <c r="X64" s="22"/>
      <c r="Y64" s="22"/>
      <c r="Z64" s="22"/>
    </row>
    <row r="65" spans="1:26" ht="21.75" customHeight="1" x14ac:dyDescent="0.2">
      <c r="A65" s="18" t="s">
        <v>53</v>
      </c>
      <c r="B65" s="18"/>
      <c r="D65" s="29">
        <v>3489207071</v>
      </c>
      <c r="E65" s="22"/>
      <c r="F65" s="29">
        <f>SUM(F9:F64)</f>
        <v>249949918928</v>
      </c>
      <c r="G65" s="22"/>
      <c r="H65" s="29">
        <f>SUM(H9:H64)</f>
        <v>-6656272777</v>
      </c>
      <c r="I65" s="22"/>
      <c r="J65" s="29">
        <f>SUM(J9:J64)</f>
        <v>246782853222</v>
      </c>
      <c r="K65" s="22"/>
      <c r="L65" s="30">
        <f>SUM(L9:L64)</f>
        <v>99.993069276785278</v>
      </c>
      <c r="M65" s="22"/>
      <c r="N65" s="29">
        <f>SUM(N9:N64)</f>
        <v>240650172105</v>
      </c>
      <c r="O65" s="22"/>
      <c r="P65" s="22"/>
      <c r="Q65" s="29">
        <f>SUM(P9:Q64)</f>
        <v>102492900931</v>
      </c>
      <c r="R65" s="22"/>
      <c r="S65" s="29">
        <f>SUM(S9:S64)</f>
        <v>-79452287286</v>
      </c>
      <c r="T65" s="22"/>
      <c r="U65" s="29">
        <f>SUM(U9:U64)</f>
        <v>263690785750</v>
      </c>
      <c r="V65" s="22"/>
      <c r="W65" s="30">
        <f>SUM(W9:W64)</f>
        <v>99.758178252357638</v>
      </c>
      <c r="X65" s="22"/>
      <c r="Y65" s="22"/>
      <c r="Z65" s="22"/>
    </row>
    <row r="67" spans="1:26" x14ac:dyDescent="0.2">
      <c r="D67" s="31"/>
      <c r="F67" s="31"/>
      <c r="H67" s="31"/>
      <c r="J67" s="31"/>
      <c r="N67" s="31"/>
      <c r="Q67" s="31"/>
      <c r="S67" s="31"/>
    </row>
    <row r="68" spans="1:26" x14ac:dyDescent="0.2">
      <c r="N68" s="31"/>
    </row>
    <row r="69" spans="1:26" x14ac:dyDescent="0.2">
      <c r="F69" s="31"/>
      <c r="H69" s="31"/>
      <c r="S69" s="31"/>
    </row>
    <row r="71" spans="1:26" x14ac:dyDescent="0.2">
      <c r="U71" s="31"/>
    </row>
  </sheetData>
  <mergeCells count="123">
    <mergeCell ref="A65:B65"/>
    <mergeCell ref="A24:B24"/>
    <mergeCell ref="P24:Q24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"/>
  <sheetViews>
    <sheetView rightToLeft="1" workbookViewId="0">
      <selection activeCell="F22" sqref="F2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132</v>
      </c>
      <c r="B5" s="12" t="s">
        <v>133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104</v>
      </c>
      <c r="E6" s="13"/>
      <c r="F6" s="13"/>
      <c r="H6" s="13" t="s">
        <v>105</v>
      </c>
      <c r="I6" s="13"/>
      <c r="J6" s="13"/>
    </row>
    <row r="7" spans="1:10" ht="36.4" customHeight="1" x14ac:dyDescent="0.2">
      <c r="A7" s="13" t="s">
        <v>134</v>
      </c>
      <c r="B7" s="13"/>
      <c r="D7" s="10" t="s">
        <v>135</v>
      </c>
      <c r="E7" s="3"/>
      <c r="F7" s="10" t="s">
        <v>136</v>
      </c>
      <c r="H7" s="10" t="s">
        <v>135</v>
      </c>
      <c r="I7" s="3"/>
      <c r="J7" s="10" t="s">
        <v>136</v>
      </c>
    </row>
    <row r="8" spans="1:10" ht="21.75" customHeight="1" x14ac:dyDescent="0.2">
      <c r="A8" s="15" t="s">
        <v>77</v>
      </c>
      <c r="B8" s="15"/>
      <c r="D8" s="23">
        <v>2571972</v>
      </c>
      <c r="E8" s="22"/>
      <c r="F8" s="24">
        <f>D8/$D$13*100</f>
        <v>28.344115859487918</v>
      </c>
      <c r="G8" s="22"/>
      <c r="H8" s="23">
        <v>43262851</v>
      </c>
      <c r="I8" s="22"/>
      <c r="J8" s="24">
        <f>H8/$H$13*100</f>
        <v>64.293971722770948</v>
      </c>
    </row>
    <row r="9" spans="1:10" ht="21.75" customHeight="1" x14ac:dyDescent="0.2">
      <c r="A9" s="16" t="s">
        <v>78</v>
      </c>
      <c r="B9" s="16"/>
      <c r="D9" s="26">
        <v>26979</v>
      </c>
      <c r="E9" s="22"/>
      <c r="F9" s="32">
        <f t="shared" ref="F9:F12" si="0">D9/$D$13*100</f>
        <v>0.29731890618293061</v>
      </c>
      <c r="G9" s="22"/>
      <c r="H9" s="26">
        <v>2462194</v>
      </c>
      <c r="I9" s="22"/>
      <c r="J9" s="32">
        <f t="shared" ref="J9:J12" si="1">H9/$H$13*100</f>
        <v>3.6591261960978096</v>
      </c>
    </row>
    <row r="10" spans="1:10" ht="21.75" customHeight="1" x14ac:dyDescent="0.2">
      <c r="A10" s="16" t="s">
        <v>79</v>
      </c>
      <c r="B10" s="16"/>
      <c r="D10" s="26">
        <v>2123374</v>
      </c>
      <c r="E10" s="22"/>
      <c r="F10" s="32">
        <f t="shared" si="0"/>
        <v>23.400394199090929</v>
      </c>
      <c r="G10" s="22"/>
      <c r="H10" s="26">
        <v>12769829</v>
      </c>
      <c r="I10" s="22"/>
      <c r="J10" s="32">
        <f t="shared" si="1"/>
        <v>18.977552464829941</v>
      </c>
    </row>
    <row r="11" spans="1:10" ht="21.75" customHeight="1" x14ac:dyDescent="0.2">
      <c r="A11" s="16" t="s">
        <v>80</v>
      </c>
      <c r="B11" s="16"/>
      <c r="D11" s="26">
        <v>15750</v>
      </c>
      <c r="E11" s="22"/>
      <c r="F11" s="32">
        <f t="shared" si="0"/>
        <v>0.17357102829538373</v>
      </c>
      <c r="G11" s="22"/>
      <c r="H11" s="26">
        <v>176465</v>
      </c>
      <c r="I11" s="22"/>
      <c r="J11" s="32">
        <f t="shared" si="1"/>
        <v>0.26224891466488826</v>
      </c>
    </row>
    <row r="12" spans="1:10" ht="21.75" customHeight="1" x14ac:dyDescent="0.2">
      <c r="A12" s="17" t="s">
        <v>81</v>
      </c>
      <c r="B12" s="17"/>
      <c r="D12" s="28">
        <v>4336020</v>
      </c>
      <c r="E12" s="22"/>
      <c r="F12" s="32">
        <f t="shared" si="0"/>
        <v>47.784600006942838</v>
      </c>
      <c r="G12" s="22"/>
      <c r="H12" s="28">
        <v>8617786</v>
      </c>
      <c r="I12" s="22"/>
      <c r="J12" s="32">
        <f t="shared" si="1"/>
        <v>12.80710070163641</v>
      </c>
    </row>
    <row r="13" spans="1:10" ht="21.75" customHeight="1" x14ac:dyDescent="0.2">
      <c r="A13" s="18" t="s">
        <v>53</v>
      </c>
      <c r="B13" s="18"/>
      <c r="D13" s="29">
        <v>9074095</v>
      </c>
      <c r="E13" s="22"/>
      <c r="F13" s="29">
        <f>SUM(F8:F12)</f>
        <v>100</v>
      </c>
      <c r="G13" s="22"/>
      <c r="H13" s="29">
        <v>67289125</v>
      </c>
      <c r="I13" s="22"/>
      <c r="J13" s="29">
        <f>SUM(J8:J12)</f>
        <v>100.00000000000001</v>
      </c>
    </row>
    <row r="14" spans="1:10" x14ac:dyDescent="0.2">
      <c r="D14" s="22"/>
      <c r="E14" s="22"/>
      <c r="F14" s="22"/>
      <c r="G14" s="22"/>
      <c r="H14" s="22"/>
      <c r="I14" s="22"/>
      <c r="J14" s="22"/>
    </row>
    <row r="15" spans="1:10" x14ac:dyDescent="0.2">
      <c r="D15" s="22"/>
      <c r="E15" s="22"/>
      <c r="F15" s="22"/>
      <c r="G15" s="22"/>
      <c r="H15" s="22"/>
      <c r="I15" s="22"/>
      <c r="J15" s="22"/>
    </row>
    <row r="16" spans="1:10" x14ac:dyDescent="0.2">
      <c r="D16" s="22"/>
      <c r="E16" s="22"/>
      <c r="F16" s="22"/>
      <c r="G16" s="22"/>
      <c r="H16" s="22"/>
      <c r="I16" s="22"/>
      <c r="J16" s="22"/>
    </row>
    <row r="17" spans="4:10" x14ac:dyDescent="0.2">
      <c r="D17" s="22"/>
      <c r="E17" s="22"/>
      <c r="F17" s="22"/>
      <c r="G17" s="22"/>
      <c r="H17" s="22"/>
      <c r="I17" s="22"/>
      <c r="J17" s="22"/>
    </row>
    <row r="18" spans="4:10" x14ac:dyDescent="0.2">
      <c r="D18" s="22"/>
      <c r="E18" s="22"/>
      <c r="F18" s="22"/>
      <c r="G18" s="22"/>
      <c r="H18" s="22"/>
      <c r="I18" s="22"/>
      <c r="J18" s="22"/>
    </row>
    <row r="19" spans="4:10" x14ac:dyDescent="0.2">
      <c r="D19" s="22"/>
      <c r="E19" s="22"/>
      <c r="F19" s="22"/>
      <c r="G19" s="22"/>
      <c r="H19" s="22"/>
      <c r="I19" s="22"/>
      <c r="J19" s="22"/>
    </row>
    <row r="20" spans="4:10" x14ac:dyDescent="0.2">
      <c r="D20" s="22"/>
      <c r="E20" s="22"/>
      <c r="F20" s="22"/>
      <c r="G20" s="22"/>
      <c r="H20" s="22"/>
      <c r="I20" s="22"/>
      <c r="J20" s="22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8"/>
  <sheetViews>
    <sheetView rightToLeft="1" workbookViewId="0">
      <selection activeCell="F21" sqref="F2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85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137</v>
      </c>
      <c r="B5" s="12" t="s">
        <v>100</v>
      </c>
      <c r="C5" s="12"/>
      <c r="D5" s="12"/>
      <c r="E5" s="12"/>
      <c r="F5" s="12"/>
    </row>
    <row r="6" spans="1:6" ht="14.45" customHeight="1" x14ac:dyDescent="0.2">
      <c r="D6" s="2" t="s">
        <v>104</v>
      </c>
      <c r="F6" s="2" t="s">
        <v>9</v>
      </c>
    </row>
    <row r="7" spans="1:6" ht="14.45" customHeight="1" x14ac:dyDescent="0.2">
      <c r="A7" s="13" t="s">
        <v>100</v>
      </c>
      <c r="B7" s="13"/>
      <c r="D7" s="4" t="s">
        <v>74</v>
      </c>
      <c r="F7" s="4" t="s">
        <v>74</v>
      </c>
    </row>
    <row r="8" spans="1:6" ht="21.75" customHeight="1" x14ac:dyDescent="0.2">
      <c r="A8" s="15" t="s">
        <v>100</v>
      </c>
      <c r="B8" s="15"/>
      <c r="D8" s="23">
        <v>132</v>
      </c>
      <c r="E8" s="22"/>
      <c r="F8" s="23">
        <v>487360692</v>
      </c>
    </row>
    <row r="9" spans="1:6" ht="21.75" customHeight="1" x14ac:dyDescent="0.2">
      <c r="A9" s="16" t="s">
        <v>138</v>
      </c>
      <c r="B9" s="16"/>
      <c r="D9" s="26">
        <v>0</v>
      </c>
      <c r="E9" s="22"/>
      <c r="F9" s="26">
        <v>17449</v>
      </c>
    </row>
    <row r="10" spans="1:6" ht="21.75" customHeight="1" x14ac:dyDescent="0.2">
      <c r="A10" s="17" t="s">
        <v>139</v>
      </c>
      <c r="B10" s="17"/>
      <c r="D10" s="28">
        <v>8059536</v>
      </c>
      <c r="E10" s="22"/>
      <c r="F10" s="28">
        <v>84602317</v>
      </c>
    </row>
    <row r="11" spans="1:6" ht="21.75" customHeight="1" x14ac:dyDescent="0.2">
      <c r="A11" s="18" t="s">
        <v>53</v>
      </c>
      <c r="B11" s="18"/>
      <c r="D11" s="29">
        <v>8059668</v>
      </c>
      <c r="E11" s="22"/>
      <c r="F11" s="29">
        <v>571980458</v>
      </c>
    </row>
    <row r="12" spans="1:6" x14ac:dyDescent="0.2">
      <c r="D12" s="22"/>
      <c r="E12" s="22"/>
      <c r="F12" s="22"/>
    </row>
    <row r="13" spans="1:6" x14ac:dyDescent="0.2">
      <c r="D13" s="22"/>
      <c r="E13" s="22"/>
      <c r="F13" s="22"/>
    </row>
    <row r="14" spans="1:6" x14ac:dyDescent="0.2">
      <c r="D14" s="22"/>
      <c r="E14" s="22"/>
      <c r="F14" s="22"/>
    </row>
    <row r="15" spans="1:6" x14ac:dyDescent="0.2">
      <c r="D15" s="22"/>
      <c r="E15" s="22"/>
      <c r="F15" s="22"/>
    </row>
    <row r="16" spans="1:6" x14ac:dyDescent="0.2">
      <c r="D16" s="22"/>
      <c r="E16" s="22"/>
      <c r="F16" s="22"/>
    </row>
    <row r="17" spans="4:6" x14ac:dyDescent="0.2">
      <c r="D17" s="22"/>
      <c r="E17" s="22"/>
      <c r="F17" s="22"/>
    </row>
    <row r="18" spans="4:6" x14ac:dyDescent="0.2">
      <c r="D18" s="22"/>
      <c r="E18" s="22"/>
      <c r="F18" s="2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7"/>
  <sheetViews>
    <sheetView rightToLeft="1" topLeftCell="A7" workbookViewId="0">
      <selection activeCell="I42" sqref="I4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5.85546875" bestFit="1" customWidth="1"/>
    <col min="16" max="16" width="1.28515625" customWidth="1"/>
    <col min="17" max="17" width="14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107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55</v>
      </c>
      <c r="C6" s="13" t="s">
        <v>140</v>
      </c>
      <c r="D6" s="13"/>
      <c r="E6" s="13"/>
      <c r="F6" s="13"/>
      <c r="G6" s="13"/>
      <c r="I6" s="13" t="s">
        <v>104</v>
      </c>
      <c r="J6" s="13"/>
      <c r="K6" s="13"/>
      <c r="L6" s="13"/>
      <c r="M6" s="13"/>
      <c r="O6" s="13" t="s">
        <v>105</v>
      </c>
      <c r="P6" s="13"/>
      <c r="Q6" s="13"/>
      <c r="R6" s="13"/>
      <c r="S6" s="13"/>
    </row>
    <row r="7" spans="1:19" ht="55.5" customHeight="1" x14ac:dyDescent="0.2">
      <c r="A7" s="13"/>
      <c r="C7" s="10" t="s">
        <v>141</v>
      </c>
      <c r="D7" s="3"/>
      <c r="E7" s="10" t="s">
        <v>142</v>
      </c>
      <c r="F7" s="3"/>
      <c r="G7" s="10" t="s">
        <v>143</v>
      </c>
      <c r="I7" s="10" t="s">
        <v>144</v>
      </c>
      <c r="J7" s="3"/>
      <c r="K7" s="10" t="s">
        <v>145</v>
      </c>
      <c r="L7" s="3"/>
      <c r="M7" s="10" t="s">
        <v>146</v>
      </c>
      <c r="O7" s="10" t="s">
        <v>144</v>
      </c>
      <c r="P7" s="3"/>
      <c r="Q7" s="10" t="s">
        <v>145</v>
      </c>
      <c r="R7" s="3"/>
      <c r="S7" s="10" t="s">
        <v>146</v>
      </c>
    </row>
    <row r="8" spans="1:19" ht="21.75" customHeight="1" x14ac:dyDescent="0.2">
      <c r="A8" s="5" t="s">
        <v>46</v>
      </c>
      <c r="B8" s="22"/>
      <c r="C8" s="36" t="s">
        <v>147</v>
      </c>
      <c r="D8" s="22"/>
      <c r="E8" s="23">
        <v>3545504</v>
      </c>
      <c r="F8" s="22"/>
      <c r="G8" s="23">
        <v>1540</v>
      </c>
      <c r="H8" s="22"/>
      <c r="I8" s="23">
        <v>0</v>
      </c>
      <c r="J8" s="22"/>
      <c r="K8" s="23">
        <v>0</v>
      </c>
      <c r="L8" s="22"/>
      <c r="M8" s="23">
        <v>0</v>
      </c>
      <c r="N8" s="22"/>
      <c r="O8" s="23">
        <v>5460076160</v>
      </c>
      <c r="P8" s="22"/>
      <c r="Q8" s="23">
        <v>0</v>
      </c>
      <c r="R8" s="22"/>
      <c r="S8" s="23">
        <f>O8-Q8</f>
        <v>5460076160</v>
      </c>
    </row>
    <row r="9" spans="1:19" ht="21.75" customHeight="1" x14ac:dyDescent="0.2">
      <c r="A9" s="6" t="s">
        <v>26</v>
      </c>
      <c r="B9" s="22"/>
      <c r="C9" s="41" t="s">
        <v>148</v>
      </c>
      <c r="D9" s="22"/>
      <c r="E9" s="26">
        <v>15131137</v>
      </c>
      <c r="F9" s="22"/>
      <c r="G9" s="26">
        <v>630</v>
      </c>
      <c r="H9" s="22"/>
      <c r="I9" s="26">
        <v>0</v>
      </c>
      <c r="J9" s="22"/>
      <c r="K9" s="26">
        <v>0</v>
      </c>
      <c r="L9" s="22"/>
      <c r="M9" s="26">
        <v>0</v>
      </c>
      <c r="N9" s="22"/>
      <c r="O9" s="26">
        <v>9532616310</v>
      </c>
      <c r="P9" s="22"/>
      <c r="Q9" s="26">
        <v>0</v>
      </c>
      <c r="R9" s="22"/>
      <c r="S9" s="40">
        <f t="shared" ref="S9:S41" si="0">O9-Q9</f>
        <v>9532616310</v>
      </c>
    </row>
    <row r="10" spans="1:19" ht="21.75" customHeight="1" x14ac:dyDescent="0.2">
      <c r="A10" s="6" t="s">
        <v>19</v>
      </c>
      <c r="B10" s="22"/>
      <c r="C10" s="41" t="s">
        <v>149</v>
      </c>
      <c r="D10" s="22"/>
      <c r="E10" s="26">
        <v>36502254</v>
      </c>
      <c r="F10" s="22"/>
      <c r="G10" s="26">
        <v>82</v>
      </c>
      <c r="H10" s="22"/>
      <c r="I10" s="26">
        <v>0</v>
      </c>
      <c r="J10" s="22"/>
      <c r="K10" s="26">
        <v>0</v>
      </c>
      <c r="L10" s="22"/>
      <c r="M10" s="26">
        <v>0</v>
      </c>
      <c r="N10" s="22"/>
      <c r="O10" s="26">
        <v>2993184828</v>
      </c>
      <c r="P10" s="22"/>
      <c r="Q10" s="26">
        <v>0</v>
      </c>
      <c r="R10" s="22"/>
      <c r="S10" s="40">
        <f t="shared" si="0"/>
        <v>2993184828</v>
      </c>
    </row>
    <row r="11" spans="1:19" ht="21.75" customHeight="1" x14ac:dyDescent="0.2">
      <c r="A11" s="6" t="s">
        <v>118</v>
      </c>
      <c r="B11" s="22"/>
      <c r="C11" s="41" t="s">
        <v>150</v>
      </c>
      <c r="D11" s="22"/>
      <c r="E11" s="26">
        <v>5570365</v>
      </c>
      <c r="F11" s="22"/>
      <c r="G11" s="26">
        <v>2920</v>
      </c>
      <c r="H11" s="22"/>
      <c r="I11" s="26">
        <v>0</v>
      </c>
      <c r="J11" s="22"/>
      <c r="K11" s="26">
        <v>0</v>
      </c>
      <c r="L11" s="22"/>
      <c r="M11" s="26">
        <v>0</v>
      </c>
      <c r="N11" s="22"/>
      <c r="O11" s="26">
        <v>16265465800</v>
      </c>
      <c r="P11" s="22"/>
      <c r="Q11" s="26">
        <v>0</v>
      </c>
      <c r="R11" s="22"/>
      <c r="S11" s="40">
        <f t="shared" si="0"/>
        <v>16265465800</v>
      </c>
    </row>
    <row r="12" spans="1:19" ht="21.75" customHeight="1" x14ac:dyDescent="0.2">
      <c r="A12" s="6" t="s">
        <v>34</v>
      </c>
      <c r="B12" s="22"/>
      <c r="C12" s="41" t="s">
        <v>151</v>
      </c>
      <c r="D12" s="22"/>
      <c r="E12" s="26">
        <v>2000000</v>
      </c>
      <c r="F12" s="22"/>
      <c r="G12" s="26">
        <v>6500</v>
      </c>
      <c r="H12" s="22"/>
      <c r="I12" s="26">
        <v>0</v>
      </c>
      <c r="J12" s="22"/>
      <c r="K12" s="26">
        <v>0</v>
      </c>
      <c r="L12" s="22"/>
      <c r="M12" s="26">
        <v>0</v>
      </c>
      <c r="N12" s="22"/>
      <c r="O12" s="26">
        <v>13000000000</v>
      </c>
      <c r="P12" s="22"/>
      <c r="Q12" s="26">
        <v>0</v>
      </c>
      <c r="R12" s="22"/>
      <c r="S12" s="40">
        <f t="shared" si="0"/>
        <v>13000000000</v>
      </c>
    </row>
    <row r="13" spans="1:19" ht="21.75" customHeight="1" x14ac:dyDescent="0.2">
      <c r="A13" s="6" t="s">
        <v>45</v>
      </c>
      <c r="B13" s="22"/>
      <c r="C13" s="41" t="s">
        <v>152</v>
      </c>
      <c r="D13" s="22"/>
      <c r="E13" s="26">
        <v>18404889</v>
      </c>
      <c r="F13" s="22"/>
      <c r="G13" s="26">
        <v>370</v>
      </c>
      <c r="H13" s="22"/>
      <c r="I13" s="26">
        <v>0</v>
      </c>
      <c r="J13" s="22"/>
      <c r="K13" s="26">
        <v>0</v>
      </c>
      <c r="L13" s="22"/>
      <c r="M13" s="26">
        <v>0</v>
      </c>
      <c r="N13" s="22"/>
      <c r="O13" s="26">
        <v>6809808930</v>
      </c>
      <c r="P13" s="22"/>
      <c r="Q13" s="26">
        <v>0</v>
      </c>
      <c r="R13" s="22"/>
      <c r="S13" s="40">
        <f t="shared" si="0"/>
        <v>6809808930</v>
      </c>
    </row>
    <row r="14" spans="1:19" ht="21.75" customHeight="1" x14ac:dyDescent="0.2">
      <c r="A14" s="6" t="s">
        <v>43</v>
      </c>
      <c r="B14" s="22"/>
      <c r="C14" s="41" t="s">
        <v>150</v>
      </c>
      <c r="D14" s="22"/>
      <c r="E14" s="26">
        <v>19848641</v>
      </c>
      <c r="F14" s="22"/>
      <c r="G14" s="26">
        <v>70</v>
      </c>
      <c r="H14" s="22"/>
      <c r="I14" s="26">
        <v>0</v>
      </c>
      <c r="J14" s="22"/>
      <c r="K14" s="26">
        <v>0</v>
      </c>
      <c r="L14" s="22"/>
      <c r="M14" s="26">
        <v>0</v>
      </c>
      <c r="N14" s="22"/>
      <c r="O14" s="26">
        <v>1389404870</v>
      </c>
      <c r="P14" s="22"/>
      <c r="Q14" s="26">
        <v>0</v>
      </c>
      <c r="R14" s="22"/>
      <c r="S14" s="40">
        <f t="shared" si="0"/>
        <v>1389404870</v>
      </c>
    </row>
    <row r="15" spans="1:19" ht="21.75" customHeight="1" x14ac:dyDescent="0.2">
      <c r="A15" s="6" t="s">
        <v>29</v>
      </c>
      <c r="B15" s="22"/>
      <c r="C15" s="41" t="s">
        <v>153</v>
      </c>
      <c r="D15" s="22"/>
      <c r="E15" s="26">
        <v>1405861</v>
      </c>
      <c r="F15" s="22"/>
      <c r="G15" s="26">
        <v>3500</v>
      </c>
      <c r="H15" s="22"/>
      <c r="I15" s="26">
        <v>0</v>
      </c>
      <c r="J15" s="22"/>
      <c r="K15" s="26">
        <v>0</v>
      </c>
      <c r="L15" s="22"/>
      <c r="M15" s="26">
        <v>0</v>
      </c>
      <c r="N15" s="22"/>
      <c r="O15" s="26">
        <v>4920513500</v>
      </c>
      <c r="P15" s="22"/>
      <c r="Q15" s="26">
        <v>50039120</v>
      </c>
      <c r="R15" s="22"/>
      <c r="S15" s="40">
        <f t="shared" si="0"/>
        <v>4870474380</v>
      </c>
    </row>
    <row r="16" spans="1:19" ht="21.75" customHeight="1" x14ac:dyDescent="0.2">
      <c r="A16" s="6" t="s">
        <v>36</v>
      </c>
      <c r="B16" s="22"/>
      <c r="C16" s="41" t="s">
        <v>154</v>
      </c>
      <c r="D16" s="22"/>
      <c r="E16" s="26">
        <v>2224603</v>
      </c>
      <c r="F16" s="22"/>
      <c r="G16" s="26">
        <v>3935</v>
      </c>
      <c r="H16" s="22"/>
      <c r="I16" s="26">
        <v>0</v>
      </c>
      <c r="J16" s="22"/>
      <c r="K16" s="26">
        <v>0</v>
      </c>
      <c r="L16" s="22"/>
      <c r="M16" s="26">
        <v>0</v>
      </c>
      <c r="N16" s="22"/>
      <c r="O16" s="26">
        <v>8753812805</v>
      </c>
      <c r="P16" s="22"/>
      <c r="Q16" s="26">
        <v>0</v>
      </c>
      <c r="R16" s="22"/>
      <c r="S16" s="40">
        <f t="shared" si="0"/>
        <v>8753812805</v>
      </c>
    </row>
    <row r="17" spans="1:19" ht="21.75" customHeight="1" x14ac:dyDescent="0.2">
      <c r="A17" s="6" t="s">
        <v>23</v>
      </c>
      <c r="B17" s="22"/>
      <c r="C17" s="41" t="s">
        <v>155</v>
      </c>
      <c r="D17" s="22"/>
      <c r="E17" s="26">
        <v>21204181</v>
      </c>
      <c r="F17" s="22"/>
      <c r="G17" s="26">
        <v>610</v>
      </c>
      <c r="H17" s="22"/>
      <c r="I17" s="26">
        <v>0</v>
      </c>
      <c r="J17" s="22"/>
      <c r="K17" s="26">
        <v>0</v>
      </c>
      <c r="L17" s="22"/>
      <c r="M17" s="26">
        <v>0</v>
      </c>
      <c r="N17" s="22"/>
      <c r="O17" s="26">
        <v>12934550410</v>
      </c>
      <c r="P17" s="22"/>
      <c r="Q17" s="26">
        <v>0</v>
      </c>
      <c r="R17" s="22"/>
      <c r="S17" s="40">
        <f t="shared" si="0"/>
        <v>12934550410</v>
      </c>
    </row>
    <row r="18" spans="1:19" ht="21.75" customHeight="1" x14ac:dyDescent="0.2">
      <c r="A18" s="6" t="s">
        <v>41</v>
      </c>
      <c r="B18" s="22"/>
      <c r="C18" s="41" t="s">
        <v>156</v>
      </c>
      <c r="D18" s="22"/>
      <c r="E18" s="26">
        <v>5353304</v>
      </c>
      <c r="F18" s="22"/>
      <c r="G18" s="26">
        <v>700</v>
      </c>
      <c r="H18" s="22"/>
      <c r="I18" s="26">
        <v>3747312800</v>
      </c>
      <c r="J18" s="22"/>
      <c r="K18" s="26">
        <v>258105729</v>
      </c>
      <c r="L18" s="22"/>
      <c r="M18" s="26">
        <v>3489207071</v>
      </c>
      <c r="N18" s="22"/>
      <c r="O18" s="26">
        <v>3747312800</v>
      </c>
      <c r="P18" s="22"/>
      <c r="Q18" s="26">
        <v>258105729</v>
      </c>
      <c r="R18" s="22"/>
      <c r="S18" s="40">
        <f t="shared" si="0"/>
        <v>3489207071</v>
      </c>
    </row>
    <row r="19" spans="1:19" ht="21.75" customHeight="1" x14ac:dyDescent="0.2">
      <c r="A19" s="6" t="s">
        <v>40</v>
      </c>
      <c r="B19" s="22"/>
      <c r="C19" s="41" t="s">
        <v>150</v>
      </c>
      <c r="D19" s="22"/>
      <c r="E19" s="26">
        <v>43238497</v>
      </c>
      <c r="F19" s="22"/>
      <c r="G19" s="26">
        <v>400</v>
      </c>
      <c r="H19" s="22"/>
      <c r="I19" s="26">
        <v>0</v>
      </c>
      <c r="J19" s="22"/>
      <c r="K19" s="26">
        <v>0</v>
      </c>
      <c r="L19" s="22"/>
      <c r="M19" s="26">
        <v>0</v>
      </c>
      <c r="N19" s="22"/>
      <c r="O19" s="26">
        <v>17295398800</v>
      </c>
      <c r="P19" s="22"/>
      <c r="Q19" s="26">
        <v>0</v>
      </c>
      <c r="R19" s="22"/>
      <c r="S19" s="40">
        <f t="shared" si="0"/>
        <v>17295398800</v>
      </c>
    </row>
    <row r="20" spans="1:19" ht="21.75" customHeight="1" x14ac:dyDescent="0.2">
      <c r="A20" s="6" t="s">
        <v>35</v>
      </c>
      <c r="B20" s="22"/>
      <c r="C20" s="41" t="s">
        <v>157</v>
      </c>
      <c r="D20" s="22"/>
      <c r="E20" s="26">
        <v>1694254</v>
      </c>
      <c r="F20" s="22"/>
      <c r="G20" s="26">
        <v>5600</v>
      </c>
      <c r="H20" s="22"/>
      <c r="I20" s="26">
        <v>0</v>
      </c>
      <c r="J20" s="22"/>
      <c r="K20" s="26">
        <v>0</v>
      </c>
      <c r="L20" s="22"/>
      <c r="M20" s="26">
        <v>0</v>
      </c>
      <c r="N20" s="22"/>
      <c r="O20" s="26">
        <v>9487822400</v>
      </c>
      <c r="P20" s="22"/>
      <c r="Q20" s="26">
        <v>0</v>
      </c>
      <c r="R20" s="22"/>
      <c r="S20" s="40">
        <f t="shared" si="0"/>
        <v>9487822400</v>
      </c>
    </row>
    <row r="21" spans="1:19" ht="21.75" customHeight="1" x14ac:dyDescent="0.2">
      <c r="A21" s="6" t="s">
        <v>49</v>
      </c>
      <c r="B21" s="22"/>
      <c r="C21" s="41" t="s">
        <v>150</v>
      </c>
      <c r="D21" s="22"/>
      <c r="E21" s="26">
        <v>8506949</v>
      </c>
      <c r="F21" s="22"/>
      <c r="G21" s="26">
        <v>960</v>
      </c>
      <c r="H21" s="22"/>
      <c r="I21" s="26">
        <v>0</v>
      </c>
      <c r="J21" s="22"/>
      <c r="K21" s="26">
        <v>0</v>
      </c>
      <c r="L21" s="22"/>
      <c r="M21" s="26">
        <v>0</v>
      </c>
      <c r="N21" s="22"/>
      <c r="O21" s="26">
        <v>8166671040</v>
      </c>
      <c r="P21" s="22"/>
      <c r="Q21" s="26">
        <v>0</v>
      </c>
      <c r="R21" s="22"/>
      <c r="S21" s="40">
        <f t="shared" si="0"/>
        <v>8166671040</v>
      </c>
    </row>
    <row r="22" spans="1:19" ht="21.75" customHeight="1" x14ac:dyDescent="0.2">
      <c r="A22" s="6" t="s">
        <v>48</v>
      </c>
      <c r="B22" s="22"/>
      <c r="C22" s="41" t="s">
        <v>158</v>
      </c>
      <c r="D22" s="22"/>
      <c r="E22" s="26">
        <v>13759330</v>
      </c>
      <c r="F22" s="22"/>
      <c r="G22" s="26">
        <v>682</v>
      </c>
      <c r="H22" s="22"/>
      <c r="I22" s="26">
        <v>0</v>
      </c>
      <c r="J22" s="22"/>
      <c r="K22" s="26">
        <v>0</v>
      </c>
      <c r="L22" s="22"/>
      <c r="M22" s="26">
        <v>0</v>
      </c>
      <c r="N22" s="22"/>
      <c r="O22" s="26">
        <v>9383863060</v>
      </c>
      <c r="P22" s="22"/>
      <c r="Q22" s="26">
        <v>510521047</v>
      </c>
      <c r="R22" s="22"/>
      <c r="S22" s="40">
        <f t="shared" si="0"/>
        <v>8873342013</v>
      </c>
    </row>
    <row r="23" spans="1:19" ht="21.75" customHeight="1" x14ac:dyDescent="0.2">
      <c r="A23" s="6" t="s">
        <v>24</v>
      </c>
      <c r="B23" s="22"/>
      <c r="C23" s="41" t="s">
        <v>159</v>
      </c>
      <c r="D23" s="22"/>
      <c r="E23" s="26">
        <v>486873</v>
      </c>
      <c r="F23" s="22"/>
      <c r="G23" s="26">
        <v>27500</v>
      </c>
      <c r="H23" s="22"/>
      <c r="I23" s="26">
        <v>0</v>
      </c>
      <c r="J23" s="22"/>
      <c r="K23" s="26">
        <v>0</v>
      </c>
      <c r="L23" s="22"/>
      <c r="M23" s="26">
        <v>0</v>
      </c>
      <c r="N23" s="22"/>
      <c r="O23" s="26">
        <v>13389007500</v>
      </c>
      <c r="P23" s="22"/>
      <c r="Q23" s="26">
        <v>0</v>
      </c>
      <c r="R23" s="22"/>
      <c r="S23" s="40">
        <f t="shared" si="0"/>
        <v>13389007500</v>
      </c>
    </row>
    <row r="24" spans="1:19" ht="21.75" customHeight="1" x14ac:dyDescent="0.2">
      <c r="A24" s="6" t="s">
        <v>30</v>
      </c>
      <c r="B24" s="22"/>
      <c r="C24" s="41" t="s">
        <v>160</v>
      </c>
      <c r="D24" s="22"/>
      <c r="E24" s="26">
        <v>3622000</v>
      </c>
      <c r="F24" s="22"/>
      <c r="G24" s="26">
        <v>2000</v>
      </c>
      <c r="H24" s="22"/>
      <c r="I24" s="26">
        <v>0</v>
      </c>
      <c r="J24" s="22"/>
      <c r="K24" s="26">
        <v>0</v>
      </c>
      <c r="L24" s="22"/>
      <c r="M24" s="26">
        <v>0</v>
      </c>
      <c r="N24" s="22"/>
      <c r="O24" s="26">
        <v>7244000000</v>
      </c>
      <c r="P24" s="22"/>
      <c r="Q24" s="26">
        <v>0</v>
      </c>
      <c r="R24" s="22"/>
      <c r="S24" s="40">
        <f t="shared" si="0"/>
        <v>7244000000</v>
      </c>
    </row>
    <row r="25" spans="1:19" ht="21.75" customHeight="1" x14ac:dyDescent="0.2">
      <c r="A25" s="6" t="s">
        <v>37</v>
      </c>
      <c r="B25" s="22"/>
      <c r="C25" s="41" t="s">
        <v>161</v>
      </c>
      <c r="D25" s="22"/>
      <c r="E25" s="26">
        <v>8554343</v>
      </c>
      <c r="F25" s="22"/>
      <c r="G25" s="26">
        <v>375</v>
      </c>
      <c r="H25" s="22"/>
      <c r="I25" s="26">
        <v>0</v>
      </c>
      <c r="J25" s="22"/>
      <c r="K25" s="26">
        <v>0</v>
      </c>
      <c r="L25" s="22"/>
      <c r="M25" s="26">
        <v>0</v>
      </c>
      <c r="N25" s="22"/>
      <c r="O25" s="26">
        <v>3207878625</v>
      </c>
      <c r="P25" s="22"/>
      <c r="Q25" s="26">
        <v>0</v>
      </c>
      <c r="R25" s="22"/>
      <c r="S25" s="40">
        <f t="shared" si="0"/>
        <v>3207878625</v>
      </c>
    </row>
    <row r="26" spans="1:19" ht="21.75" customHeight="1" x14ac:dyDescent="0.2">
      <c r="A26" s="6" t="s">
        <v>111</v>
      </c>
      <c r="B26" s="22"/>
      <c r="C26" s="41" t="s">
        <v>162</v>
      </c>
      <c r="D26" s="22"/>
      <c r="E26" s="26">
        <v>1795135</v>
      </c>
      <c r="F26" s="22"/>
      <c r="G26" s="26">
        <v>3920</v>
      </c>
      <c r="H26" s="22"/>
      <c r="I26" s="26">
        <v>0</v>
      </c>
      <c r="J26" s="22"/>
      <c r="K26" s="26">
        <v>0</v>
      </c>
      <c r="L26" s="22"/>
      <c r="M26" s="26">
        <v>0</v>
      </c>
      <c r="N26" s="22"/>
      <c r="O26" s="26">
        <v>7036929200</v>
      </c>
      <c r="P26" s="22"/>
      <c r="Q26" s="26">
        <v>0</v>
      </c>
      <c r="R26" s="22"/>
      <c r="S26" s="40">
        <f t="shared" si="0"/>
        <v>7036929200</v>
      </c>
    </row>
    <row r="27" spans="1:19" ht="21.75" customHeight="1" x14ac:dyDescent="0.2">
      <c r="A27" s="6" t="s">
        <v>31</v>
      </c>
      <c r="B27" s="22"/>
      <c r="C27" s="41" t="s">
        <v>163</v>
      </c>
      <c r="D27" s="22"/>
      <c r="E27" s="26">
        <v>38750986</v>
      </c>
      <c r="F27" s="22"/>
      <c r="G27" s="26">
        <v>350</v>
      </c>
      <c r="H27" s="22"/>
      <c r="I27" s="26">
        <v>0</v>
      </c>
      <c r="J27" s="22"/>
      <c r="K27" s="26">
        <v>0</v>
      </c>
      <c r="L27" s="22"/>
      <c r="M27" s="26">
        <v>0</v>
      </c>
      <c r="N27" s="22"/>
      <c r="O27" s="26">
        <v>13562845100</v>
      </c>
      <c r="P27" s="22"/>
      <c r="Q27" s="26">
        <v>0</v>
      </c>
      <c r="R27" s="22"/>
      <c r="S27" s="40">
        <f t="shared" si="0"/>
        <v>13562845100</v>
      </c>
    </row>
    <row r="28" spans="1:19" ht="21.75" customHeight="1" x14ac:dyDescent="0.2">
      <c r="A28" s="6" t="s">
        <v>21</v>
      </c>
      <c r="B28" s="22"/>
      <c r="C28" s="41" t="s">
        <v>152</v>
      </c>
      <c r="D28" s="22"/>
      <c r="E28" s="26">
        <v>21124532</v>
      </c>
      <c r="F28" s="22"/>
      <c r="G28" s="26">
        <v>388</v>
      </c>
      <c r="H28" s="22"/>
      <c r="I28" s="26">
        <v>0</v>
      </c>
      <c r="J28" s="22"/>
      <c r="K28" s="26">
        <v>0</v>
      </c>
      <c r="L28" s="22"/>
      <c r="M28" s="26">
        <v>0</v>
      </c>
      <c r="N28" s="22"/>
      <c r="O28" s="26">
        <v>8196318416</v>
      </c>
      <c r="P28" s="22"/>
      <c r="Q28" s="26">
        <v>0</v>
      </c>
      <c r="R28" s="22"/>
      <c r="S28" s="40">
        <f t="shared" si="0"/>
        <v>8196318416</v>
      </c>
    </row>
    <row r="29" spans="1:19" ht="21.75" customHeight="1" x14ac:dyDescent="0.2">
      <c r="A29" s="6" t="s">
        <v>32</v>
      </c>
      <c r="B29" s="22"/>
      <c r="C29" s="41" t="s">
        <v>164</v>
      </c>
      <c r="D29" s="22"/>
      <c r="E29" s="26">
        <v>11509789</v>
      </c>
      <c r="F29" s="22"/>
      <c r="G29" s="26">
        <v>950</v>
      </c>
      <c r="H29" s="22"/>
      <c r="I29" s="26">
        <v>0</v>
      </c>
      <c r="J29" s="22"/>
      <c r="K29" s="26">
        <v>0</v>
      </c>
      <c r="L29" s="22"/>
      <c r="M29" s="26">
        <v>0</v>
      </c>
      <c r="N29" s="22"/>
      <c r="O29" s="26">
        <v>10934299550</v>
      </c>
      <c r="P29" s="22"/>
      <c r="Q29" s="26">
        <v>1024878480</v>
      </c>
      <c r="R29" s="22"/>
      <c r="S29" s="40">
        <f t="shared" si="0"/>
        <v>9909421070</v>
      </c>
    </row>
    <row r="30" spans="1:19" ht="21.75" customHeight="1" x14ac:dyDescent="0.2">
      <c r="A30" s="6" t="s">
        <v>25</v>
      </c>
      <c r="B30" s="22"/>
      <c r="C30" s="41" t="s">
        <v>158</v>
      </c>
      <c r="D30" s="22"/>
      <c r="E30" s="26">
        <v>4384003</v>
      </c>
      <c r="F30" s="22"/>
      <c r="G30" s="26">
        <v>1900</v>
      </c>
      <c r="H30" s="22"/>
      <c r="I30" s="26">
        <v>0</v>
      </c>
      <c r="J30" s="22"/>
      <c r="K30" s="26">
        <v>0</v>
      </c>
      <c r="L30" s="22"/>
      <c r="M30" s="26">
        <v>0</v>
      </c>
      <c r="N30" s="22"/>
      <c r="O30" s="26">
        <v>8329605700</v>
      </c>
      <c r="P30" s="22"/>
      <c r="Q30" s="26">
        <v>0</v>
      </c>
      <c r="R30" s="22"/>
      <c r="S30" s="40">
        <f t="shared" si="0"/>
        <v>8329605700</v>
      </c>
    </row>
    <row r="31" spans="1:19" ht="21.75" customHeight="1" x14ac:dyDescent="0.2">
      <c r="A31" s="6" t="s">
        <v>113</v>
      </c>
      <c r="B31" s="22"/>
      <c r="C31" s="41" t="s">
        <v>150</v>
      </c>
      <c r="D31" s="22"/>
      <c r="E31" s="26">
        <v>12244831</v>
      </c>
      <c r="F31" s="22"/>
      <c r="G31" s="26">
        <v>34</v>
      </c>
      <c r="H31" s="22"/>
      <c r="I31" s="26">
        <v>0</v>
      </c>
      <c r="J31" s="22"/>
      <c r="K31" s="26">
        <v>0</v>
      </c>
      <c r="L31" s="22"/>
      <c r="M31" s="26">
        <v>0</v>
      </c>
      <c r="N31" s="22"/>
      <c r="O31" s="26">
        <v>416324254</v>
      </c>
      <c r="P31" s="22"/>
      <c r="Q31" s="26">
        <v>0</v>
      </c>
      <c r="R31" s="22"/>
      <c r="S31" s="40">
        <f t="shared" si="0"/>
        <v>416324254</v>
      </c>
    </row>
    <row r="32" spans="1:19" ht="21.75" customHeight="1" x14ac:dyDescent="0.2">
      <c r="A32" s="6" t="s">
        <v>112</v>
      </c>
      <c r="B32" s="22"/>
      <c r="C32" s="41" t="s">
        <v>165</v>
      </c>
      <c r="D32" s="22"/>
      <c r="E32" s="26">
        <v>1000000</v>
      </c>
      <c r="F32" s="22"/>
      <c r="G32" s="26">
        <v>7220</v>
      </c>
      <c r="H32" s="22"/>
      <c r="I32" s="26">
        <v>0</v>
      </c>
      <c r="J32" s="22"/>
      <c r="K32" s="26">
        <v>0</v>
      </c>
      <c r="L32" s="22"/>
      <c r="M32" s="26">
        <v>0</v>
      </c>
      <c r="N32" s="22"/>
      <c r="O32" s="26">
        <v>7220000000</v>
      </c>
      <c r="P32" s="22"/>
      <c r="Q32" s="26">
        <v>0</v>
      </c>
      <c r="R32" s="22"/>
      <c r="S32" s="40">
        <f t="shared" si="0"/>
        <v>7220000000</v>
      </c>
    </row>
    <row r="33" spans="1:19" ht="21.75" customHeight="1" x14ac:dyDescent="0.2">
      <c r="A33" s="6" t="s">
        <v>114</v>
      </c>
      <c r="B33" s="22"/>
      <c r="C33" s="41" t="s">
        <v>166</v>
      </c>
      <c r="D33" s="22"/>
      <c r="E33" s="26">
        <v>872738</v>
      </c>
      <c r="F33" s="22"/>
      <c r="G33" s="26">
        <v>2920</v>
      </c>
      <c r="H33" s="22"/>
      <c r="I33" s="26">
        <v>0</v>
      </c>
      <c r="J33" s="22"/>
      <c r="K33" s="26">
        <v>0</v>
      </c>
      <c r="L33" s="22"/>
      <c r="M33" s="26">
        <v>0</v>
      </c>
      <c r="N33" s="22"/>
      <c r="O33" s="26">
        <v>2548394960</v>
      </c>
      <c r="P33" s="22"/>
      <c r="Q33" s="26">
        <v>72908173</v>
      </c>
      <c r="R33" s="22"/>
      <c r="S33" s="40">
        <f t="shared" si="0"/>
        <v>2475486787</v>
      </c>
    </row>
    <row r="34" spans="1:19" ht="21.75" customHeight="1" x14ac:dyDescent="0.2">
      <c r="A34" s="6" t="s">
        <v>38</v>
      </c>
      <c r="B34" s="22"/>
      <c r="C34" s="41" t="s">
        <v>167</v>
      </c>
      <c r="D34" s="22"/>
      <c r="E34" s="26">
        <v>14604036</v>
      </c>
      <c r="F34" s="22"/>
      <c r="G34" s="26">
        <v>77</v>
      </c>
      <c r="H34" s="22"/>
      <c r="I34" s="26">
        <v>0</v>
      </c>
      <c r="J34" s="22"/>
      <c r="K34" s="26">
        <v>0</v>
      </c>
      <c r="L34" s="22"/>
      <c r="M34" s="26">
        <v>0</v>
      </c>
      <c r="N34" s="22"/>
      <c r="O34" s="26">
        <v>1124510772</v>
      </c>
      <c r="P34" s="22"/>
      <c r="Q34" s="26">
        <v>8408986</v>
      </c>
      <c r="R34" s="22"/>
      <c r="S34" s="40">
        <f t="shared" si="0"/>
        <v>1116101786</v>
      </c>
    </row>
    <row r="35" spans="1:19" ht="21.75" customHeight="1" x14ac:dyDescent="0.2">
      <c r="A35" s="6" t="s">
        <v>22</v>
      </c>
      <c r="B35" s="22"/>
      <c r="C35" s="41" t="s">
        <v>168</v>
      </c>
      <c r="D35" s="22"/>
      <c r="E35" s="26">
        <v>1601232</v>
      </c>
      <c r="F35" s="22"/>
      <c r="G35" s="26">
        <v>9433</v>
      </c>
      <c r="H35" s="22"/>
      <c r="I35" s="26">
        <v>0</v>
      </c>
      <c r="J35" s="22"/>
      <c r="K35" s="26">
        <v>0</v>
      </c>
      <c r="L35" s="22"/>
      <c r="M35" s="26">
        <v>0</v>
      </c>
      <c r="N35" s="22"/>
      <c r="O35" s="26">
        <f>15104421456+674</f>
        <v>15104422130</v>
      </c>
      <c r="P35" s="22"/>
      <c r="Q35" s="26">
        <v>0</v>
      </c>
      <c r="R35" s="22"/>
      <c r="S35" s="40">
        <f t="shared" si="0"/>
        <v>15104422130</v>
      </c>
    </row>
    <row r="36" spans="1:19" ht="21.75" customHeight="1" x14ac:dyDescent="0.2">
      <c r="A36" s="6" t="s">
        <v>39</v>
      </c>
      <c r="B36" s="22"/>
      <c r="C36" s="41" t="s">
        <v>169</v>
      </c>
      <c r="D36" s="22"/>
      <c r="E36" s="26">
        <v>7400000</v>
      </c>
      <c r="F36" s="22"/>
      <c r="G36" s="26">
        <v>800</v>
      </c>
      <c r="H36" s="22"/>
      <c r="I36" s="26">
        <v>0</v>
      </c>
      <c r="J36" s="22"/>
      <c r="K36" s="26">
        <v>0</v>
      </c>
      <c r="L36" s="22"/>
      <c r="M36" s="26">
        <v>0</v>
      </c>
      <c r="N36" s="22"/>
      <c r="O36" s="26">
        <v>5920000000</v>
      </c>
      <c r="P36" s="22"/>
      <c r="Q36" s="26">
        <v>0</v>
      </c>
      <c r="R36" s="22"/>
      <c r="S36" s="40">
        <f t="shared" si="0"/>
        <v>5920000000</v>
      </c>
    </row>
    <row r="37" spans="1:19" ht="21.75" customHeight="1" x14ac:dyDescent="0.2">
      <c r="A37" s="6" t="s">
        <v>121</v>
      </c>
      <c r="B37" s="22"/>
      <c r="C37" s="41" t="s">
        <v>170</v>
      </c>
      <c r="D37" s="22"/>
      <c r="E37" s="26">
        <v>5000000</v>
      </c>
      <c r="F37" s="22"/>
      <c r="G37" s="26">
        <v>540</v>
      </c>
      <c r="H37" s="22"/>
      <c r="I37" s="26">
        <v>0</v>
      </c>
      <c r="J37" s="22"/>
      <c r="K37" s="26">
        <v>0</v>
      </c>
      <c r="L37" s="22"/>
      <c r="M37" s="26">
        <v>0</v>
      </c>
      <c r="N37" s="22"/>
      <c r="O37" s="26">
        <v>2700000000</v>
      </c>
      <c r="P37" s="22"/>
      <c r="Q37" s="26">
        <v>0</v>
      </c>
      <c r="R37" s="22"/>
      <c r="S37" s="40">
        <f t="shared" si="0"/>
        <v>2700000000</v>
      </c>
    </row>
    <row r="38" spans="1:19" ht="21.75" customHeight="1" x14ac:dyDescent="0.2">
      <c r="A38" s="6" t="s">
        <v>115</v>
      </c>
      <c r="B38" s="22"/>
      <c r="C38" s="41" t="s">
        <v>170</v>
      </c>
      <c r="D38" s="22"/>
      <c r="E38" s="26">
        <v>5400000</v>
      </c>
      <c r="F38" s="22"/>
      <c r="G38" s="26">
        <v>220</v>
      </c>
      <c r="H38" s="22"/>
      <c r="I38" s="26">
        <v>0</v>
      </c>
      <c r="J38" s="22"/>
      <c r="K38" s="26">
        <v>0</v>
      </c>
      <c r="L38" s="22"/>
      <c r="M38" s="26">
        <v>0</v>
      </c>
      <c r="N38" s="22"/>
      <c r="O38" s="26">
        <v>1188000000</v>
      </c>
      <c r="P38" s="22"/>
      <c r="Q38" s="26">
        <v>0</v>
      </c>
      <c r="R38" s="22"/>
      <c r="S38" s="40">
        <f t="shared" si="0"/>
        <v>1188000000</v>
      </c>
    </row>
    <row r="39" spans="1:19" ht="21.75" customHeight="1" x14ac:dyDescent="0.2">
      <c r="A39" s="6" t="s">
        <v>129</v>
      </c>
      <c r="B39" s="22"/>
      <c r="C39" s="41" t="s">
        <v>155</v>
      </c>
      <c r="D39" s="22"/>
      <c r="E39" s="26">
        <v>17609052</v>
      </c>
      <c r="F39" s="22"/>
      <c r="G39" s="26">
        <v>110</v>
      </c>
      <c r="H39" s="22"/>
      <c r="I39" s="26">
        <v>0</v>
      </c>
      <c r="J39" s="22"/>
      <c r="K39" s="26">
        <v>0</v>
      </c>
      <c r="L39" s="22"/>
      <c r="M39" s="26">
        <v>0</v>
      </c>
      <c r="N39" s="22"/>
      <c r="O39" s="26">
        <v>1936995720</v>
      </c>
      <c r="P39" s="22"/>
      <c r="Q39" s="26">
        <v>0</v>
      </c>
      <c r="R39" s="22"/>
      <c r="S39" s="40">
        <f t="shared" si="0"/>
        <v>1936995720</v>
      </c>
    </row>
    <row r="40" spans="1:19" ht="21.75" customHeight="1" x14ac:dyDescent="0.2">
      <c r="A40" s="6" t="s">
        <v>20</v>
      </c>
      <c r="B40" s="22"/>
      <c r="C40" s="41" t="s">
        <v>171</v>
      </c>
      <c r="D40" s="22"/>
      <c r="E40" s="26">
        <v>1562500</v>
      </c>
      <c r="F40" s="22"/>
      <c r="G40" s="26">
        <v>320</v>
      </c>
      <c r="H40" s="22"/>
      <c r="I40" s="26">
        <v>0</v>
      </c>
      <c r="J40" s="22"/>
      <c r="K40" s="26">
        <v>0</v>
      </c>
      <c r="L40" s="22"/>
      <c r="M40" s="26">
        <v>0</v>
      </c>
      <c r="N40" s="22"/>
      <c r="O40" s="26">
        <v>500000000</v>
      </c>
      <c r="P40" s="22"/>
      <c r="Q40" s="26">
        <v>0</v>
      </c>
      <c r="R40" s="22"/>
      <c r="S40" s="40">
        <f t="shared" si="0"/>
        <v>500000000</v>
      </c>
    </row>
    <row r="41" spans="1:19" ht="21.75" customHeight="1" x14ac:dyDescent="0.2">
      <c r="A41" s="7" t="s">
        <v>119</v>
      </c>
      <c r="B41" s="22"/>
      <c r="C41" s="44" t="s">
        <v>172</v>
      </c>
      <c r="D41" s="22"/>
      <c r="E41" s="40">
        <v>625000</v>
      </c>
      <c r="F41" s="22"/>
      <c r="G41" s="40">
        <v>3000</v>
      </c>
      <c r="H41" s="22"/>
      <c r="I41" s="28">
        <v>0</v>
      </c>
      <c r="J41" s="22"/>
      <c r="K41" s="28">
        <v>0</v>
      </c>
      <c r="L41" s="22"/>
      <c r="M41" s="28">
        <v>0</v>
      </c>
      <c r="N41" s="22"/>
      <c r="O41" s="28">
        <v>1875000000</v>
      </c>
      <c r="P41" s="22"/>
      <c r="Q41" s="28">
        <v>0</v>
      </c>
      <c r="R41" s="22"/>
      <c r="S41" s="40">
        <f t="shared" si="0"/>
        <v>1875000000</v>
      </c>
    </row>
    <row r="42" spans="1:19" ht="21.75" customHeight="1" x14ac:dyDescent="0.2">
      <c r="A42" s="9" t="s">
        <v>53</v>
      </c>
      <c r="B42" s="22"/>
      <c r="C42" s="40"/>
      <c r="D42" s="45"/>
      <c r="E42" s="40"/>
      <c r="F42" s="45"/>
      <c r="G42" s="40"/>
      <c r="H42" s="22"/>
      <c r="I42" s="29">
        <v>3747312800</v>
      </c>
      <c r="J42" s="22"/>
      <c r="K42" s="29">
        <v>258105729</v>
      </c>
      <c r="L42" s="22"/>
      <c r="M42" s="29">
        <v>3489207071</v>
      </c>
      <c r="N42" s="22"/>
      <c r="O42" s="29">
        <f>SUM(O8:O41)</f>
        <v>242575033640</v>
      </c>
      <c r="P42" s="22"/>
      <c r="Q42" s="29">
        <v>1924861535</v>
      </c>
      <c r="R42" s="22"/>
      <c r="S42" s="29">
        <f>SUM(S8:S41)</f>
        <v>240650172105</v>
      </c>
    </row>
    <row r="44" spans="1:19" x14ac:dyDescent="0.2">
      <c r="I44" s="31"/>
      <c r="O44" s="31"/>
    </row>
    <row r="46" spans="1:19" x14ac:dyDescent="0.2">
      <c r="O46" s="31"/>
    </row>
    <row r="47" spans="1:19" x14ac:dyDescent="0.2">
      <c r="Q47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20"/>
  <sheetViews>
    <sheetView rightToLeft="1" workbookViewId="0">
      <selection activeCell="I14" sqref="I14:I20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9" ht="21.75" customHeight="1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9" ht="14.45" customHeight="1" x14ac:dyDescent="0.2"/>
    <row r="5" spans="1:19" ht="14.45" customHeight="1" x14ac:dyDescent="0.2">
      <c r="A5" s="12" t="s">
        <v>175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9" ht="14.45" customHeight="1" x14ac:dyDescent="0.2">
      <c r="A6" s="13" t="s">
        <v>88</v>
      </c>
      <c r="C6" s="13" t="s">
        <v>104</v>
      </c>
      <c r="D6" s="13"/>
      <c r="E6" s="13"/>
      <c r="F6" s="13"/>
      <c r="G6" s="13"/>
      <c r="I6" s="13" t="s">
        <v>105</v>
      </c>
      <c r="J6" s="13"/>
      <c r="K6" s="13"/>
      <c r="L6" s="13"/>
      <c r="M6" s="13"/>
    </row>
    <row r="7" spans="1:19" ht="29.1" customHeight="1" x14ac:dyDescent="0.2">
      <c r="A7" s="13"/>
      <c r="C7" s="10" t="s">
        <v>173</v>
      </c>
      <c r="D7" s="3"/>
      <c r="E7" s="10" t="s">
        <v>145</v>
      </c>
      <c r="F7" s="3"/>
      <c r="G7" s="10" t="s">
        <v>174</v>
      </c>
      <c r="I7" s="10" t="s">
        <v>173</v>
      </c>
      <c r="J7" s="3"/>
      <c r="K7" s="10" t="s">
        <v>145</v>
      </c>
      <c r="L7" s="3"/>
      <c r="M7" s="10" t="s">
        <v>174</v>
      </c>
    </row>
    <row r="8" spans="1:19" ht="21.75" customHeight="1" x14ac:dyDescent="0.2">
      <c r="A8" s="5" t="s">
        <v>77</v>
      </c>
      <c r="C8" s="23">
        <v>2571972</v>
      </c>
      <c r="D8" s="22"/>
      <c r="E8" s="23">
        <v>0</v>
      </c>
      <c r="F8" s="22"/>
      <c r="G8" s="23">
        <v>2571972</v>
      </c>
      <c r="H8" s="22"/>
      <c r="I8" s="23">
        <v>43262851</v>
      </c>
      <c r="J8" s="22"/>
      <c r="K8" s="23">
        <v>0</v>
      </c>
      <c r="L8" s="22"/>
      <c r="M8" s="23">
        <v>43262851</v>
      </c>
      <c r="N8" s="22"/>
      <c r="O8" s="22"/>
      <c r="P8" s="22"/>
      <c r="Q8" s="22"/>
      <c r="R8" s="22"/>
      <c r="S8" s="22"/>
    </row>
    <row r="9" spans="1:19" ht="21.75" customHeight="1" x14ac:dyDescent="0.2">
      <c r="A9" s="6" t="s">
        <v>78</v>
      </c>
      <c r="C9" s="26">
        <v>26979</v>
      </c>
      <c r="D9" s="22"/>
      <c r="E9" s="26">
        <v>0</v>
      </c>
      <c r="F9" s="22"/>
      <c r="G9" s="26">
        <v>26979</v>
      </c>
      <c r="H9" s="22"/>
      <c r="I9" s="26">
        <v>2462194</v>
      </c>
      <c r="J9" s="22"/>
      <c r="K9" s="26">
        <v>0</v>
      </c>
      <c r="L9" s="22"/>
      <c r="M9" s="26">
        <v>2462194</v>
      </c>
      <c r="N9" s="22"/>
      <c r="O9" s="22"/>
      <c r="P9" s="22"/>
      <c r="Q9" s="22"/>
      <c r="R9" s="22"/>
      <c r="S9" s="22"/>
    </row>
    <row r="10" spans="1:19" ht="21.75" customHeight="1" x14ac:dyDescent="0.2">
      <c r="A10" s="6" t="s">
        <v>79</v>
      </c>
      <c r="C10" s="26">
        <v>2123374</v>
      </c>
      <c r="D10" s="22"/>
      <c r="E10" s="26">
        <v>13</v>
      </c>
      <c r="F10" s="22"/>
      <c r="G10" s="26">
        <v>2123361</v>
      </c>
      <c r="H10" s="22"/>
      <c r="I10" s="26">
        <v>12769829</v>
      </c>
      <c r="J10" s="22"/>
      <c r="K10" s="26">
        <v>3250</v>
      </c>
      <c r="L10" s="22"/>
      <c r="M10" s="26">
        <v>12766579</v>
      </c>
      <c r="N10" s="22"/>
      <c r="O10" s="22"/>
      <c r="P10" s="22"/>
      <c r="Q10" s="22"/>
      <c r="R10" s="22"/>
      <c r="S10" s="22"/>
    </row>
    <row r="11" spans="1:19" ht="21.75" customHeight="1" x14ac:dyDescent="0.2">
      <c r="A11" s="6" t="s">
        <v>80</v>
      </c>
      <c r="C11" s="26">
        <v>15750</v>
      </c>
      <c r="D11" s="22"/>
      <c r="E11" s="26">
        <v>1</v>
      </c>
      <c r="F11" s="22"/>
      <c r="G11" s="26">
        <v>15749</v>
      </c>
      <c r="H11" s="22"/>
      <c r="I11" s="26">
        <v>176465</v>
      </c>
      <c r="J11" s="22"/>
      <c r="K11" s="26">
        <v>83</v>
      </c>
      <c r="L11" s="22"/>
      <c r="M11" s="26">
        <v>176382</v>
      </c>
      <c r="N11" s="22"/>
      <c r="O11" s="22"/>
      <c r="P11" s="22"/>
      <c r="Q11" s="22"/>
      <c r="R11" s="22"/>
      <c r="S11" s="22"/>
    </row>
    <row r="12" spans="1:19" ht="21.75" customHeight="1" x14ac:dyDescent="0.2">
      <c r="A12" s="7" t="s">
        <v>81</v>
      </c>
      <c r="C12" s="28">
        <v>4336020</v>
      </c>
      <c r="D12" s="22"/>
      <c r="E12" s="28">
        <v>28727</v>
      </c>
      <c r="F12" s="22"/>
      <c r="G12" s="28">
        <v>4307293</v>
      </c>
      <c r="H12" s="22"/>
      <c r="I12" s="28">
        <v>8617786</v>
      </c>
      <c r="J12" s="22"/>
      <c r="K12" s="28">
        <v>58841</v>
      </c>
      <c r="L12" s="22"/>
      <c r="M12" s="28">
        <v>8558945</v>
      </c>
      <c r="N12" s="22"/>
      <c r="O12" s="22"/>
      <c r="P12" s="22"/>
      <c r="Q12" s="22"/>
      <c r="R12" s="22"/>
      <c r="S12" s="22"/>
    </row>
    <row r="13" spans="1:19" ht="21.75" customHeight="1" x14ac:dyDescent="0.2">
      <c r="A13" s="9" t="s">
        <v>53</v>
      </c>
      <c r="C13" s="29">
        <v>9074095</v>
      </c>
      <c r="D13" s="22"/>
      <c r="E13" s="29">
        <v>28741</v>
      </c>
      <c r="F13" s="22"/>
      <c r="G13" s="29">
        <v>9045354</v>
      </c>
      <c r="H13" s="22"/>
      <c r="I13" s="29">
        <v>67289125</v>
      </c>
      <c r="J13" s="22"/>
      <c r="K13" s="29">
        <v>62174</v>
      </c>
      <c r="L13" s="22"/>
      <c r="M13" s="29">
        <v>67226951</v>
      </c>
      <c r="N13" s="22"/>
      <c r="O13" s="22"/>
      <c r="P13" s="22"/>
      <c r="Q13" s="22"/>
      <c r="R13" s="22"/>
      <c r="S13" s="22"/>
    </row>
    <row r="14" spans="1:19" x14ac:dyDescent="0.2"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">
      <c r="C15" s="22"/>
      <c r="D15" s="22"/>
      <c r="E15" s="22"/>
      <c r="F15" s="22"/>
      <c r="G15" s="22"/>
      <c r="H15" s="22"/>
      <c r="I15" s="39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x14ac:dyDescent="0.2"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3:19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3:19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3:19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3:19" x14ac:dyDescent="0.2">
      <c r="E20" s="3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2024-11-24T06:21:42Z</dcterms:created>
  <dcterms:modified xsi:type="dcterms:W3CDTF">2024-11-24T08:39:25Z</dcterms:modified>
</cp:coreProperties>
</file>