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4\"/>
    </mc:Choice>
  </mc:AlternateContent>
  <xr:revisionPtr revIDLastSave="0" documentId="13_ncr:1_{031A9F84-4BAB-478E-8395-1AD8277BE1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درآمد!$A$1:$K$13</definedName>
    <definedName name="_xlnm.Print_Area" localSheetId="4">'درآمد سپرده بانکی'!$A$1:$K$13</definedName>
    <definedName name="_xlnm.Print_Area" localSheetId="3">'درآمد سرمایه گذاری در سهام'!$A$1:$X$52</definedName>
    <definedName name="_xlnm.Print_Area" localSheetId="6">'درآمد سود سهام'!$A$1:$T$25</definedName>
    <definedName name="_xlnm.Print_Area" localSheetId="9">'درآمد ناشی از تغییر قیمت اوراق'!$A$1:$S$31</definedName>
    <definedName name="_xlnm.Print_Area" localSheetId="8">'درآمد ناشی از فروش'!$A$1:$S$50</definedName>
    <definedName name="_xlnm.Print_Area" localSheetId="5">'سایر درآمدها'!$A$1:$G$11</definedName>
    <definedName name="_xlnm.Print_Area" localSheetId="1">سپرده!$A$1:$M$17</definedName>
    <definedName name="_xlnm.Print_Area" localSheetId="7">'سود سپرده بانکی'!$A$1:$N$13</definedName>
    <definedName name="_xlnm.Print_Area" localSheetId="0">سهام!$A$1:$AC$34</definedName>
  </definedNames>
  <calcPr calcId="191029"/>
</workbook>
</file>

<file path=xl/calcChain.xml><?xml version="1.0" encoding="utf-8"?>
<calcChain xmlns="http://schemas.openxmlformats.org/spreadsheetml/2006/main">
  <c r="L52" i="9" l="1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9" i="9"/>
  <c r="W52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9" i="9"/>
  <c r="J9" i="8"/>
  <c r="J10" i="8"/>
  <c r="J11" i="8"/>
  <c r="J12" i="8"/>
  <c r="J8" i="8"/>
  <c r="H13" i="8"/>
  <c r="H9" i="8"/>
  <c r="H10" i="8"/>
  <c r="H11" i="8"/>
  <c r="H12" i="8"/>
  <c r="H8" i="8"/>
  <c r="F13" i="8"/>
  <c r="F12" i="8"/>
  <c r="F11" i="8"/>
  <c r="F8" i="8"/>
  <c r="U52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9" i="9"/>
  <c r="S52" i="9"/>
  <c r="S47" i="9"/>
  <c r="Q52" i="9"/>
  <c r="N52" i="9"/>
  <c r="J52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9" i="9"/>
  <c r="H52" i="9"/>
  <c r="H12" i="9"/>
  <c r="H10" i="9"/>
  <c r="I11" i="19"/>
  <c r="I50" i="19" s="1"/>
  <c r="I9" i="19"/>
  <c r="F13" i="13"/>
  <c r="F9" i="13"/>
  <c r="F10" i="13"/>
  <c r="F11" i="13"/>
  <c r="F12" i="13"/>
  <c r="F8" i="13"/>
  <c r="J13" i="13"/>
  <c r="J9" i="13"/>
  <c r="J10" i="13"/>
  <c r="J11" i="13"/>
  <c r="J12" i="13"/>
  <c r="J8" i="13"/>
  <c r="S25" i="15"/>
  <c r="Q25" i="15"/>
  <c r="O25" i="15"/>
  <c r="O19" i="15"/>
  <c r="S19" i="15" s="1"/>
  <c r="Q50" i="19"/>
  <c r="Q46" i="19"/>
  <c r="Q31" i="21"/>
  <c r="L17" i="7"/>
  <c r="L10" i="7"/>
  <c r="L11" i="7"/>
  <c r="L12" i="7"/>
  <c r="L13" i="7"/>
  <c r="L14" i="7"/>
  <c r="L15" i="7"/>
  <c r="L16" i="7"/>
  <c r="L9" i="7"/>
  <c r="AB34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9" i="2"/>
  <c r="X34" i="2"/>
  <c r="X29" i="2"/>
  <c r="Z34" i="2"/>
  <c r="H34" i="2"/>
  <c r="H32" i="2"/>
  <c r="J34" i="2"/>
</calcChain>
</file>

<file path=xl/sharedStrings.xml><?xml version="1.0" encoding="utf-8"?>
<sst xmlns="http://schemas.openxmlformats.org/spreadsheetml/2006/main" count="359" uniqueCount="139">
  <si>
    <t>صندوق سرمایه‌گذاری سهام بزرگ کاردان</t>
  </si>
  <si>
    <t>صورت وضعیت پرتفوی</t>
  </si>
  <si>
    <t>برای ماه منتهی به 1404/04/31</t>
  </si>
  <si>
    <t>-1</t>
  </si>
  <si>
    <t>سرمایه گذاری ها</t>
  </si>
  <si>
    <t>-1-1</t>
  </si>
  <si>
    <t>سرمایه گذاری در سهام و حق تقدم سهام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</si>
  <si>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</si>
  <si>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</si>
  <si>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</si>
  <si>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</si>
  <si>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</si>
  <si>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</si>
  <si>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</si>
  <si>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</si>
  <si>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</si>
  <si>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</si>
  <si>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</si>
  <si>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</si>
  <si>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</si>
  <si>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پالایش نفت اصفهان</t>
  </si>
  <si>
    <t>پالایش نفت بندرعباس</t>
  </si>
  <si>
    <t>پتروشیمی پردیس</t>
  </si>
  <si>
    <t>پتروشیمی نوری</t>
  </si>
  <si>
    <t>پست بانک ایران</t>
  </si>
  <si>
    <t>پویا</t>
  </si>
  <si>
    <t>تایدواترخاورمیانه</t>
  </si>
  <si>
    <t>داروسازی‌ فارابی‌</t>
  </si>
  <si>
    <t>سرمایه گذاری تامین اجتماعی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</si>
  <si>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</si>
  <si>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</si>
  <si>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</si>
  <si>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</si>
  <si>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سیمان‌ صوفیان‌</t>
  </si>
  <si>
    <t>سیمان‌مازندران‌</t>
  </si>
  <si>
    <t>شرکت صنایع غذایی مینو شرق</t>
  </si>
  <si>
    <t>صنایع الکترونیک مادیران</t>
  </si>
  <si>
    <t>فولاد مبارکه اصفهان</t>
  </si>
  <si>
    <t>گروه‌بهمن‌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</si>
  <si>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</si>
  <si>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</si>
  <si>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</si>
  <si>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</si>
  <si>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</si>
  <si>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</si>
  <si>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</si>
  <si>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</si>
  <si>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</si>
  <si>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</si>
  <si>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</si>
  <si>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</si>
  <si>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</si>
  <si>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</t>
  </si>
  <si>
    <t>سپرده کوتاه مدت بانک خاورمیانه مهستان</t>
  </si>
  <si>
    <t>سپرده کوتاه مدت بانک سامان ملاصدرا</t>
  </si>
  <si>
    <t>سپرده کوتاه مدت بانک پاسارگاد گلفام</t>
  </si>
  <si>
    <t>سپرده کوتاه مدت بانک اقتصاد نوین ظفر</t>
  </si>
  <si>
    <t>حساب جاری بانک تجارت مطهری- مهرداد</t>
  </si>
  <si>
    <t>حساب جاری بانک خاورمیانه مهستان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</si>
  <si>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</si>
  <si>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</si>
  <si>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</si>
  <si>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</si>
  <si>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</si>
  <si>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</si>
  <si>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</si>
  <si>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</si>
  <si>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</si>
  <si>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</si>
  <si>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</si>
  <si>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</si>
  <si>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</si>
  <si>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</si>
  <si>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</si>
  <si>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</si>
  <si>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</si>
  <si>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</si>
  <si>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</si>
  <si>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</si>
  <si>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</si>
  <si>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</si>
  <si>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</si>
  <si>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</si>
  <si>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</si>
  <si>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پتروشیمی تندگویان</t>
  </si>
  <si>
    <t>مبین انرژی خلیج فارس</t>
  </si>
  <si>
    <t>پدیده شیمی قرن</t>
  </si>
  <si>
    <t>قند لرستان‌</t>
  </si>
  <si>
    <t>گروه مالی صبا تامین</t>
  </si>
  <si>
    <t>نساجی بابکان</t>
  </si>
  <si>
    <t>تولیدی چدن سازان</t>
  </si>
  <si>
    <t>صنایع مس افق کرمان</t>
  </si>
  <si>
    <t>گروه انتخاب الکترونیک آرمان</t>
  </si>
  <si>
    <t>کانی کربن طبس</t>
  </si>
  <si>
    <t>سرمایه‌گذاری صنایع پتروشیمی‌</t>
  </si>
  <si>
    <t>س. نفت و گاز و پتروشیمی تأمین</t>
  </si>
  <si>
    <t>پخش هجرت</t>
  </si>
  <si>
    <t>تولیدی برنا باطری</t>
  </si>
  <si>
    <t>صنایع شیمیایی کیمیاگران امروز</t>
  </si>
  <si>
    <t>گواهی سپرده کالایی شمش طلا</t>
  </si>
  <si>
    <t>سرمایه گذاری سبحان</t>
  </si>
  <si>
    <t>بیمه کوثر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</si>
  <si>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</si>
  <si>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</si>
  <si>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</si>
  <si>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</si>
  <si>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</si>
  <si>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</si>
  <si>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</si>
  <si>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</si>
  <si>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</si>
  <si>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</si>
  <si>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</si>
  <si>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</si>
  <si>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</si>
  <si>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</si>
  <si>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</si>
  <si>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</si>
  <si>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</si>
  <si>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1403/12/25</t>
  </si>
  <si>
    <t>1404/03/06</t>
  </si>
  <si>
    <t>1403/11/23</t>
  </si>
  <si>
    <t>1403/11/20</t>
  </si>
  <si>
    <t>1404/02/22</t>
  </si>
  <si>
    <t>1404/04/29</t>
  </si>
  <si>
    <t>1404/03/03</t>
  </si>
  <si>
    <t>1404/02/31</t>
  </si>
  <si>
    <t>1403/12/27</t>
  </si>
  <si>
    <t>1404/04/17</t>
  </si>
  <si>
    <t>1404/04/21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</si>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</sst>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0" fillId="0" borderId="0" xfId="0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3" fontId="0" fillId="0" borderId="0" xfId="0" applyNumberFormat="1" applyAlignment="1">
      <alignment horizontal="center" vertic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0" fontId="4" fillId="0" borderId="0" xfId="0" applyFont="1" applyBorder="1" applyAlignment="1">
      <alignment horizontal="center" vertical="top"/>
    </xf>
    <xf numFmtId="3" fontId="4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1"/>
  <sheetViews>
    <sheetView rightToLeft="1" tabSelected="1" workbookViewId="0">
      <selection activeCell="P39" sqref="P39:W45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" style="11" bestFit="1" customWidth="1"/>
    <col min="7" max="7" width="1.28515625" style="11" customWidth="1"/>
    <col min="8" max="8" width="16.140625" style="11" bestFit="1" customWidth="1"/>
    <col min="9" max="9" width="1.28515625" style="11" customWidth="1"/>
    <col min="10" max="10" width="17.7109375" style="11" bestFit="1" customWidth="1"/>
    <col min="11" max="11" width="1.28515625" style="11" customWidth="1"/>
    <col min="12" max="12" width="5.42578125" style="11" bestFit="1" customWidth="1"/>
    <col min="13" max="13" width="1.28515625" style="11" customWidth="1"/>
    <col min="14" max="14" width="12.85546875" style="11" bestFit="1" customWidth="1"/>
    <col min="15" max="15" width="1.28515625" style="11" customWidth="1"/>
    <col min="16" max="16" width="11.85546875" style="11" bestFit="1" customWidth="1"/>
    <col min="17" max="17" width="1.28515625" style="11" customWidth="1"/>
    <col min="18" max="18" width="14.85546875" style="11" bestFit="1" customWidth="1"/>
    <col min="19" max="19" width="1.28515625" style="11" customWidth="1"/>
    <col min="20" max="20" width="12" style="11" bestFit="1" customWidth="1"/>
    <col min="21" max="21" width="1.28515625" style="11" customWidth="1"/>
    <col min="22" max="22" width="16.140625" style="11" bestFit="1" customWidth="1"/>
    <col min="23" max="23" width="1.28515625" style="11" customWidth="1"/>
    <col min="24" max="24" width="16.140625" style="11" bestFit="1" customWidth="1"/>
    <col min="25" max="25" width="1.28515625" style="11" customWidth="1"/>
    <col min="26" max="26" width="16.140625" style="11" bestFit="1" customWidth="1"/>
    <col min="27" max="27" width="1.28515625" style="11" customWidth="1"/>
    <col min="28" max="28" width="18.28515625" style="11" bestFit="1" customWidth="1"/>
    <col min="29" max="29" width="0.28515625" style="11" customWidth="1"/>
    <col min="30" max="30" width="9.140625" style="11"/>
  </cols>
  <sheetData>
    <row r="1" spans="1:28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21.7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8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28" ht="14.45" customHeight="1" x14ac:dyDescent="0.2">
      <c r="A4" s="1" t="s">
        <v>3</v>
      </c>
      <c r="B4" s="29" t="s">
        <v>4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 ht="14.45" customHeight="1" x14ac:dyDescent="0.2">
      <c r="A5" s="29" t="s">
        <v>5</v>
      </c>
      <c r="B5" s="29"/>
      <c r="C5" s="29" t="s">
        <v>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8" ht="14.45" customHeight="1" x14ac:dyDescent="0.2">
      <c r="F6" s="24" t="s">
        <v>7</v>
      </c>
      <c r="G6" s="24"/>
      <c r="H6" s="24"/>
      <c r="I6" s="24"/>
      <c r="J6" s="24"/>
      <c r="L6" s="24" t="s">
        <v>8</v>
      </c>
      <c r="M6" s="24"/>
      <c r="N6" s="24"/>
      <c r="O6" s="24"/>
      <c r="P6" s="24"/>
      <c r="Q6" s="24"/>
      <c r="R6" s="24"/>
      <c r="T6" s="24" t="s">
        <v>9</v>
      </c>
      <c r="U6" s="24"/>
      <c r="V6" s="24"/>
      <c r="W6" s="24"/>
      <c r="X6" s="24"/>
      <c r="Y6" s="24"/>
      <c r="Z6" s="24"/>
      <c r="AA6" s="24"/>
      <c r="AB6" s="24"/>
    </row>
    <row r="7" spans="1:28" ht="14.45" customHeight="1" x14ac:dyDescent="0.2">
      <c r="F7" s="12"/>
      <c r="G7" s="12"/>
      <c r="H7" s="12"/>
      <c r="I7" s="12"/>
      <c r="J7" s="12"/>
      <c r="L7" s="27" t="s">
        <v>10</v>
      </c>
      <c r="M7" s="27"/>
      <c r="N7" s="27"/>
      <c r="O7" s="12"/>
      <c r="P7" s="27" t="s">
        <v>11</v>
      </c>
      <c r="Q7" s="27"/>
      <c r="R7" s="27"/>
      <c r="T7" s="12"/>
      <c r="U7" s="12"/>
      <c r="V7" s="12"/>
      <c r="W7" s="12"/>
      <c r="X7" s="12"/>
      <c r="Y7" s="12"/>
      <c r="Z7" s="12"/>
      <c r="AA7" s="12"/>
      <c r="AB7" s="12"/>
    </row>
    <row r="8" spans="1:28" ht="14.45" customHeight="1" x14ac:dyDescent="0.2">
      <c r="A8" s="24" t="s">
        <v>12</v>
      </c>
      <c r="B8" s="24"/>
      <c r="C8" s="24"/>
      <c r="E8" s="24" t="s">
        <v>13</v>
      </c>
      <c r="F8" s="24"/>
      <c r="H8" s="2" t="s">
        <v>14</v>
      </c>
      <c r="J8" s="2" t="s">
        <v>15</v>
      </c>
      <c r="L8" s="4" t="s">
        <v>13</v>
      </c>
      <c r="M8" s="12"/>
      <c r="N8" s="4" t="s">
        <v>14</v>
      </c>
      <c r="P8" s="4" t="s">
        <v>13</v>
      </c>
      <c r="Q8" s="12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5" t="s">
        <v>19</v>
      </c>
      <c r="B9" s="25"/>
      <c r="C9" s="25"/>
      <c r="E9" s="26">
        <v>1750000</v>
      </c>
      <c r="F9" s="26"/>
      <c r="H9" s="13">
        <v>3976107030</v>
      </c>
      <c r="J9" s="13">
        <v>6610432500</v>
      </c>
      <c r="L9" s="13">
        <v>0</v>
      </c>
      <c r="N9" s="13">
        <v>0</v>
      </c>
      <c r="P9" s="13">
        <v>-1750000</v>
      </c>
      <c r="R9" s="13">
        <v>6506156844</v>
      </c>
      <c r="T9" s="13">
        <v>0</v>
      </c>
      <c r="V9" s="13">
        <v>0</v>
      </c>
      <c r="X9" s="13">
        <v>0</v>
      </c>
      <c r="Z9" s="13">
        <v>0</v>
      </c>
      <c r="AB9" s="14">
        <f>Z9/1108112819882*100</f>
        <v>0</v>
      </c>
    </row>
    <row r="10" spans="1:28" ht="21.75" customHeight="1" x14ac:dyDescent="0.2">
      <c r="A10" s="20" t="s">
        <v>20</v>
      </c>
      <c r="B10" s="20"/>
      <c r="C10" s="20"/>
      <c r="E10" s="21">
        <v>15702012</v>
      </c>
      <c r="F10" s="21"/>
      <c r="H10" s="15">
        <v>57687648232</v>
      </c>
      <c r="J10" s="15">
        <v>62793337570.0578</v>
      </c>
      <c r="L10" s="15">
        <v>0</v>
      </c>
      <c r="N10" s="15">
        <v>0</v>
      </c>
      <c r="P10" s="15">
        <v>0</v>
      </c>
      <c r="R10" s="15">
        <v>0</v>
      </c>
      <c r="T10" s="15">
        <v>15702012</v>
      </c>
      <c r="V10" s="15">
        <v>3450</v>
      </c>
      <c r="X10" s="15">
        <v>57687648232</v>
      </c>
      <c r="Z10" s="15">
        <v>53849618348.669998</v>
      </c>
      <c r="AB10" s="16">
        <f t="shared" ref="AB10:AB33" si="0">Z10/1108112819882*100</f>
        <v>4.8595790412752651</v>
      </c>
    </row>
    <row r="11" spans="1:28" ht="21.75" customHeight="1" x14ac:dyDescent="0.2">
      <c r="A11" s="20" t="s">
        <v>21</v>
      </c>
      <c r="B11" s="20"/>
      <c r="C11" s="20"/>
      <c r="E11" s="21">
        <v>2475000</v>
      </c>
      <c r="F11" s="21"/>
      <c r="H11" s="15">
        <v>26271357201</v>
      </c>
      <c r="J11" s="15">
        <v>26349531862.5</v>
      </c>
      <c r="L11" s="15">
        <v>0</v>
      </c>
      <c r="N11" s="15">
        <v>0</v>
      </c>
      <c r="P11" s="15">
        <v>0</v>
      </c>
      <c r="R11" s="15">
        <v>0</v>
      </c>
      <c r="T11" s="15">
        <v>2475000</v>
      </c>
      <c r="V11" s="15">
        <v>10710</v>
      </c>
      <c r="X11" s="15">
        <v>26271357201</v>
      </c>
      <c r="Z11" s="15">
        <v>26349531862.5</v>
      </c>
      <c r="AB11" s="16">
        <f t="shared" si="0"/>
        <v>2.3778744717803999</v>
      </c>
    </row>
    <row r="12" spans="1:28" ht="21.75" customHeight="1" x14ac:dyDescent="0.2">
      <c r="A12" s="20" t="s">
        <v>22</v>
      </c>
      <c r="B12" s="20"/>
      <c r="C12" s="20"/>
      <c r="E12" s="21">
        <v>205512</v>
      </c>
      <c r="F12" s="21"/>
      <c r="H12" s="15">
        <v>29352488810</v>
      </c>
      <c r="J12" s="15">
        <v>54696391371.863998</v>
      </c>
      <c r="L12" s="15">
        <v>0</v>
      </c>
      <c r="N12" s="15">
        <v>0</v>
      </c>
      <c r="P12" s="15">
        <v>0</v>
      </c>
      <c r="R12" s="15">
        <v>0</v>
      </c>
      <c r="T12" s="15">
        <v>205512</v>
      </c>
      <c r="V12" s="15">
        <v>269840</v>
      </c>
      <c r="X12" s="15">
        <v>29352488810</v>
      </c>
      <c r="Z12" s="15">
        <v>55125398699.424004</v>
      </c>
      <c r="AB12" s="16">
        <f t="shared" si="0"/>
        <v>4.9747099492355087</v>
      </c>
    </row>
    <row r="13" spans="1:28" ht="21.75" customHeight="1" x14ac:dyDescent="0.2">
      <c r="A13" s="20" t="s">
        <v>23</v>
      </c>
      <c r="B13" s="20"/>
      <c r="C13" s="20"/>
      <c r="E13" s="21">
        <v>574864</v>
      </c>
      <c r="F13" s="21"/>
      <c r="H13" s="15">
        <v>24221397601</v>
      </c>
      <c r="J13" s="15">
        <v>26692128650.231998</v>
      </c>
      <c r="L13" s="15">
        <v>0</v>
      </c>
      <c r="N13" s="15">
        <v>0</v>
      </c>
      <c r="P13" s="15">
        <v>0</v>
      </c>
      <c r="R13" s="15">
        <v>0</v>
      </c>
      <c r="T13" s="15">
        <v>574864</v>
      </c>
      <c r="V13" s="15">
        <v>45620</v>
      </c>
      <c r="X13" s="15">
        <v>24221397601</v>
      </c>
      <c r="Z13" s="15">
        <v>26069255170.703999</v>
      </c>
      <c r="AB13" s="16">
        <f t="shared" si="0"/>
        <v>2.3525813168987653</v>
      </c>
    </row>
    <row r="14" spans="1:28" ht="21.75" customHeight="1" x14ac:dyDescent="0.2">
      <c r="A14" s="20" t="s">
        <v>24</v>
      </c>
      <c r="B14" s="20"/>
      <c r="C14" s="20"/>
      <c r="E14" s="21">
        <v>11228650</v>
      </c>
      <c r="F14" s="21"/>
      <c r="H14" s="15">
        <v>57294711563</v>
      </c>
      <c r="J14" s="15">
        <v>91638702561.824997</v>
      </c>
      <c r="L14" s="15">
        <v>0</v>
      </c>
      <c r="N14" s="15">
        <v>0</v>
      </c>
      <c r="P14" s="15">
        <v>0</v>
      </c>
      <c r="R14" s="15">
        <v>0</v>
      </c>
      <c r="T14" s="15">
        <v>11228650</v>
      </c>
      <c r="V14" s="15">
        <v>6156</v>
      </c>
      <c r="X14" s="15">
        <v>57294711563</v>
      </c>
      <c r="Z14" s="15">
        <v>68712284162.07</v>
      </c>
      <c r="AB14" s="16">
        <f t="shared" si="0"/>
        <v>6.2008383017703004</v>
      </c>
    </row>
    <row r="15" spans="1:28" ht="21.75" customHeight="1" x14ac:dyDescent="0.2">
      <c r="A15" s="20" t="s">
        <v>25</v>
      </c>
      <c r="B15" s="20"/>
      <c r="C15" s="20"/>
      <c r="E15" s="21">
        <v>200000</v>
      </c>
      <c r="F15" s="21"/>
      <c r="H15" s="15">
        <v>5424921360</v>
      </c>
      <c r="J15" s="15">
        <v>6033883500</v>
      </c>
      <c r="L15" s="15">
        <v>0</v>
      </c>
      <c r="N15" s="15">
        <v>0</v>
      </c>
      <c r="P15" s="15">
        <v>0</v>
      </c>
      <c r="R15" s="15">
        <v>0</v>
      </c>
      <c r="T15" s="15">
        <v>200000</v>
      </c>
      <c r="V15" s="15">
        <v>35250</v>
      </c>
      <c r="X15" s="15">
        <v>5424921360</v>
      </c>
      <c r="Z15" s="15">
        <v>7008052500</v>
      </c>
      <c r="AB15" s="16">
        <f t="shared" si="0"/>
        <v>0.63243131694354626</v>
      </c>
    </row>
    <row r="16" spans="1:28" ht="21.75" customHeight="1" x14ac:dyDescent="0.2">
      <c r="A16" s="20" t="s">
        <v>26</v>
      </c>
      <c r="B16" s="20"/>
      <c r="C16" s="20"/>
      <c r="E16" s="21">
        <v>5737091</v>
      </c>
      <c r="F16" s="21"/>
      <c r="H16" s="15">
        <v>16312641486</v>
      </c>
      <c r="J16" s="15">
        <v>49900858949.8125</v>
      </c>
      <c r="L16" s="15">
        <v>0</v>
      </c>
      <c r="N16" s="15">
        <v>0</v>
      </c>
      <c r="P16" s="15">
        <v>0</v>
      </c>
      <c r="R16" s="15">
        <v>0</v>
      </c>
      <c r="T16" s="15">
        <v>5737091</v>
      </c>
      <c r="V16" s="15">
        <v>7230</v>
      </c>
      <c r="X16" s="15">
        <v>16312641486</v>
      </c>
      <c r="Z16" s="15">
        <v>41232366880.816498</v>
      </c>
      <c r="AB16" s="16">
        <f t="shared" si="0"/>
        <v>3.7209538722967959</v>
      </c>
    </row>
    <row r="17" spans="1:28" ht="21.75" customHeight="1" x14ac:dyDescent="0.2">
      <c r="A17" s="20" t="s">
        <v>27</v>
      </c>
      <c r="B17" s="20"/>
      <c r="C17" s="20"/>
      <c r="E17" s="21">
        <v>1375832</v>
      </c>
      <c r="F17" s="21"/>
      <c r="H17" s="15">
        <v>35661280803</v>
      </c>
      <c r="J17" s="15">
        <v>42246578749.643997</v>
      </c>
      <c r="L17" s="15">
        <v>0</v>
      </c>
      <c r="N17" s="15">
        <v>0</v>
      </c>
      <c r="P17" s="15">
        <v>0</v>
      </c>
      <c r="R17" s="15">
        <v>0</v>
      </c>
      <c r="T17" s="15">
        <v>1375832</v>
      </c>
      <c r="V17" s="15">
        <v>29370</v>
      </c>
      <c r="X17" s="15">
        <v>35661280803</v>
      </c>
      <c r="Z17" s="15">
        <v>40167757134.251999</v>
      </c>
      <c r="AB17" s="16">
        <f t="shared" si="0"/>
        <v>3.6248797427079094</v>
      </c>
    </row>
    <row r="18" spans="1:28" ht="21.75" customHeight="1" x14ac:dyDescent="0.2">
      <c r="A18" s="20" t="s">
        <v>28</v>
      </c>
      <c r="B18" s="20"/>
      <c r="C18" s="20"/>
      <c r="E18" s="21">
        <v>20973156</v>
      </c>
      <c r="F18" s="21"/>
      <c r="H18" s="15">
        <v>34031550837</v>
      </c>
      <c r="J18" s="15">
        <v>30396917222.384399</v>
      </c>
      <c r="L18" s="15">
        <v>0</v>
      </c>
      <c r="N18" s="15">
        <v>0</v>
      </c>
      <c r="P18" s="15">
        <v>-20973156</v>
      </c>
      <c r="R18" s="15">
        <v>26165394243</v>
      </c>
      <c r="T18" s="15">
        <v>0</v>
      </c>
      <c r="V18" s="15">
        <v>0</v>
      </c>
      <c r="X18" s="15">
        <v>0</v>
      </c>
      <c r="Z18" s="15">
        <v>0</v>
      </c>
      <c r="AB18" s="16">
        <f t="shared" si="0"/>
        <v>0</v>
      </c>
    </row>
    <row r="19" spans="1:28" ht="21.75" customHeight="1" x14ac:dyDescent="0.2">
      <c r="A19" s="20" t="s">
        <v>29</v>
      </c>
      <c r="B19" s="20"/>
      <c r="C19" s="20"/>
      <c r="E19" s="21">
        <v>3870532</v>
      </c>
      <c r="F19" s="21"/>
      <c r="H19" s="15">
        <v>22706651272</v>
      </c>
      <c r="J19" s="15">
        <v>43515251404.325996</v>
      </c>
      <c r="L19" s="15">
        <v>0</v>
      </c>
      <c r="N19" s="15">
        <v>0</v>
      </c>
      <c r="P19" s="15">
        <v>0</v>
      </c>
      <c r="R19" s="15">
        <v>0</v>
      </c>
      <c r="T19" s="15">
        <v>3870532</v>
      </c>
      <c r="V19" s="15">
        <v>11370</v>
      </c>
      <c r="X19" s="15">
        <v>22706651272</v>
      </c>
      <c r="Z19" s="15">
        <v>43746101544.402</v>
      </c>
      <c r="AB19" s="16">
        <f t="shared" si="0"/>
        <v>3.9478021334560869</v>
      </c>
    </row>
    <row r="20" spans="1:28" ht="21.75" customHeight="1" x14ac:dyDescent="0.2">
      <c r="A20" s="20" t="s">
        <v>30</v>
      </c>
      <c r="B20" s="20"/>
      <c r="C20" s="20"/>
      <c r="E20" s="21">
        <v>4670431</v>
      </c>
      <c r="F20" s="21"/>
      <c r="H20" s="15">
        <v>23272325182</v>
      </c>
      <c r="J20" s="15">
        <v>43594407774.814499</v>
      </c>
      <c r="L20" s="15">
        <v>0</v>
      </c>
      <c r="N20" s="15">
        <v>0</v>
      </c>
      <c r="P20" s="15">
        <v>0</v>
      </c>
      <c r="R20" s="15">
        <v>0</v>
      </c>
      <c r="T20" s="15">
        <v>4670431</v>
      </c>
      <c r="V20" s="15">
        <v>7450</v>
      </c>
      <c r="X20" s="15">
        <v>23272325182</v>
      </c>
      <c r="Z20" s="15">
        <v>34587682419.847504</v>
      </c>
      <c r="AB20" s="16">
        <f t="shared" si="0"/>
        <v>3.121314165784189</v>
      </c>
    </row>
    <row r="21" spans="1:28" ht="21.75" customHeight="1" x14ac:dyDescent="0.2">
      <c r="A21" s="20" t="s">
        <v>31</v>
      </c>
      <c r="B21" s="20"/>
      <c r="C21" s="20"/>
      <c r="E21" s="21">
        <v>7370823</v>
      </c>
      <c r="F21" s="21"/>
      <c r="H21" s="15">
        <v>41987973245</v>
      </c>
      <c r="J21" s="15">
        <v>43595451288.7425</v>
      </c>
      <c r="L21" s="15">
        <v>0</v>
      </c>
      <c r="N21" s="15">
        <v>0</v>
      </c>
      <c r="P21" s="15">
        <v>0</v>
      </c>
      <c r="R21" s="15">
        <v>0</v>
      </c>
      <c r="T21" s="15">
        <v>7370823</v>
      </c>
      <c r="V21" s="15">
        <v>5320</v>
      </c>
      <c r="X21" s="15">
        <v>41987973245</v>
      </c>
      <c r="Z21" s="15">
        <v>38979462328.758003</v>
      </c>
      <c r="AB21" s="16">
        <f t="shared" si="0"/>
        <v>3.5176438381886803</v>
      </c>
    </row>
    <row r="22" spans="1:28" ht="21.75" customHeight="1" x14ac:dyDescent="0.2">
      <c r="A22" s="20" t="s">
        <v>32</v>
      </c>
      <c r="B22" s="20"/>
      <c r="C22" s="20"/>
      <c r="E22" s="21">
        <v>2406851</v>
      </c>
      <c r="F22" s="21"/>
      <c r="H22" s="15">
        <v>59145471230</v>
      </c>
      <c r="J22" s="15">
        <v>52492113389.906998</v>
      </c>
      <c r="L22" s="15">
        <v>0</v>
      </c>
      <c r="N22" s="15">
        <v>0</v>
      </c>
      <c r="P22" s="15">
        <v>0</v>
      </c>
      <c r="R22" s="15">
        <v>0</v>
      </c>
      <c r="T22" s="15">
        <v>2406851</v>
      </c>
      <c r="V22" s="15">
        <v>20050</v>
      </c>
      <c r="X22" s="15">
        <v>59145471230</v>
      </c>
      <c r="Z22" s="15">
        <v>47970231242.827499</v>
      </c>
      <c r="AB22" s="16">
        <f t="shared" si="0"/>
        <v>4.3290024609530038</v>
      </c>
    </row>
    <row r="23" spans="1:28" ht="21.75" customHeight="1" x14ac:dyDescent="0.2">
      <c r="A23" s="20" t="s">
        <v>33</v>
      </c>
      <c r="B23" s="20"/>
      <c r="C23" s="20"/>
      <c r="E23" s="21">
        <v>644254</v>
      </c>
      <c r="F23" s="21"/>
      <c r="H23" s="15">
        <v>14353270586</v>
      </c>
      <c r="J23" s="15">
        <v>76715994299.373001</v>
      </c>
      <c r="L23" s="15">
        <v>0</v>
      </c>
      <c r="N23" s="15">
        <v>0</v>
      </c>
      <c r="P23" s="15">
        <v>0</v>
      </c>
      <c r="R23" s="15">
        <v>0</v>
      </c>
      <c r="T23" s="15">
        <v>644254</v>
      </c>
      <c r="V23" s="15">
        <v>128490</v>
      </c>
      <c r="X23" s="15">
        <v>14353270586</v>
      </c>
      <c r="Z23" s="15">
        <v>82287654291.063004</v>
      </c>
      <c r="AB23" s="16">
        <f t="shared" si="0"/>
        <v>7.4259274700770623</v>
      </c>
    </row>
    <row r="24" spans="1:28" ht="21.75" customHeight="1" x14ac:dyDescent="0.2">
      <c r="A24" s="20" t="s">
        <v>34</v>
      </c>
      <c r="B24" s="20"/>
      <c r="C24" s="20"/>
      <c r="E24" s="21">
        <v>495617</v>
      </c>
      <c r="F24" s="21"/>
      <c r="H24" s="15">
        <v>7866907270</v>
      </c>
      <c r="J24" s="15">
        <v>23919035228.1675</v>
      </c>
      <c r="L24" s="15">
        <v>0</v>
      </c>
      <c r="N24" s="15">
        <v>0</v>
      </c>
      <c r="P24" s="15">
        <v>0</v>
      </c>
      <c r="R24" s="15">
        <v>0</v>
      </c>
      <c r="T24" s="15">
        <v>495617</v>
      </c>
      <c r="V24" s="15">
        <v>46820</v>
      </c>
      <c r="X24" s="15">
        <v>7866907270</v>
      </c>
      <c r="Z24" s="15">
        <v>23066719451.757</v>
      </c>
      <c r="AB24" s="16">
        <f t="shared" si="0"/>
        <v>2.0816219285517619</v>
      </c>
    </row>
    <row r="25" spans="1:28" ht="21.75" customHeight="1" x14ac:dyDescent="0.2">
      <c r="A25" s="20" t="s">
        <v>35</v>
      </c>
      <c r="B25" s="20"/>
      <c r="C25" s="20"/>
      <c r="E25" s="21">
        <v>15291779</v>
      </c>
      <c r="F25" s="21"/>
      <c r="H25" s="15">
        <v>42378502797</v>
      </c>
      <c r="J25" s="15">
        <v>47046454071.770203</v>
      </c>
      <c r="L25" s="15">
        <v>0</v>
      </c>
      <c r="N25" s="15">
        <v>0</v>
      </c>
      <c r="P25" s="15">
        <v>0</v>
      </c>
      <c r="R25" s="15">
        <v>0</v>
      </c>
      <c r="T25" s="15">
        <v>15291779</v>
      </c>
      <c r="V25" s="15">
        <v>3207</v>
      </c>
      <c r="X25" s="15">
        <v>42378502797</v>
      </c>
      <c r="Z25" s="15">
        <v>48748942878.244698</v>
      </c>
      <c r="AB25" s="16">
        <f t="shared" si="0"/>
        <v>4.3992761389978181</v>
      </c>
    </row>
    <row r="26" spans="1:28" ht="21.75" customHeight="1" x14ac:dyDescent="0.2">
      <c r="A26" s="20" t="s">
        <v>36</v>
      </c>
      <c r="B26" s="20"/>
      <c r="C26" s="20"/>
      <c r="E26" s="21">
        <v>1500000</v>
      </c>
      <c r="F26" s="21"/>
      <c r="H26" s="15">
        <v>3918554821</v>
      </c>
      <c r="J26" s="15">
        <v>7231713750</v>
      </c>
      <c r="L26" s="15">
        <v>0</v>
      </c>
      <c r="N26" s="15">
        <v>0</v>
      </c>
      <c r="P26" s="15">
        <v>0</v>
      </c>
      <c r="R26" s="15">
        <v>0</v>
      </c>
      <c r="T26" s="15">
        <v>1500000</v>
      </c>
      <c r="V26" s="15">
        <v>4076</v>
      </c>
      <c r="X26" s="15">
        <v>3918554821</v>
      </c>
      <c r="Z26" s="15">
        <v>6077621700</v>
      </c>
      <c r="AB26" s="16">
        <f t="shared" si="0"/>
        <v>0.5484659676301904</v>
      </c>
    </row>
    <row r="27" spans="1:28" ht="21.75" customHeight="1" x14ac:dyDescent="0.2">
      <c r="A27" s="20" t="s">
        <v>37</v>
      </c>
      <c r="B27" s="20"/>
      <c r="C27" s="20"/>
      <c r="E27" s="21">
        <v>20296012</v>
      </c>
      <c r="F27" s="21"/>
      <c r="H27" s="15">
        <v>46187629728</v>
      </c>
      <c r="J27" s="15">
        <v>70573027048.642807</v>
      </c>
      <c r="L27" s="15">
        <v>0</v>
      </c>
      <c r="N27" s="15">
        <v>0</v>
      </c>
      <c r="P27" s="15">
        <v>-1</v>
      </c>
      <c r="R27" s="15">
        <v>1</v>
      </c>
      <c r="T27" s="15">
        <v>20296011</v>
      </c>
      <c r="V27" s="15">
        <v>3153</v>
      </c>
      <c r="X27" s="15">
        <v>46187627452</v>
      </c>
      <c r="Z27" s="15">
        <v>63612562413.036102</v>
      </c>
      <c r="AB27" s="16">
        <f t="shared" si="0"/>
        <v>5.7406214666670889</v>
      </c>
    </row>
    <row r="28" spans="1:28" ht="21.75" customHeight="1" x14ac:dyDescent="0.2">
      <c r="A28" s="20" t="s">
        <v>38</v>
      </c>
      <c r="B28" s="20"/>
      <c r="C28" s="20"/>
      <c r="E28" s="21">
        <v>15571808</v>
      </c>
      <c r="F28" s="21"/>
      <c r="H28" s="15">
        <v>40634855069</v>
      </c>
      <c r="J28" s="15">
        <v>35694933141.974403</v>
      </c>
      <c r="L28" s="15">
        <v>0</v>
      </c>
      <c r="N28" s="15">
        <v>0</v>
      </c>
      <c r="P28" s="15">
        <v>0</v>
      </c>
      <c r="R28" s="15">
        <v>0</v>
      </c>
      <c r="T28" s="15">
        <v>15571808</v>
      </c>
      <c r="V28" s="15">
        <v>1954</v>
      </c>
      <c r="X28" s="15">
        <v>40634855069</v>
      </c>
      <c r="Z28" s="15">
        <v>30246270320.649601</v>
      </c>
      <c r="AB28" s="16">
        <f t="shared" si="0"/>
        <v>2.7295298617581598</v>
      </c>
    </row>
    <row r="29" spans="1:28" ht="21.75" customHeight="1" x14ac:dyDescent="0.2">
      <c r="A29" s="20" t="s">
        <v>39</v>
      </c>
      <c r="B29" s="20"/>
      <c r="C29" s="20"/>
      <c r="E29" s="21">
        <v>13198889</v>
      </c>
      <c r="F29" s="21"/>
      <c r="H29" s="15">
        <v>53743294916</v>
      </c>
      <c r="J29" s="15">
        <v>86594347028.970001</v>
      </c>
      <c r="L29" s="15">
        <v>0</v>
      </c>
      <c r="N29" s="15">
        <v>0</v>
      </c>
      <c r="P29" s="15">
        <v>-1</v>
      </c>
      <c r="R29" s="15">
        <v>1</v>
      </c>
      <c r="T29" s="15">
        <v>13198888</v>
      </c>
      <c r="V29" s="15">
        <v>6750</v>
      </c>
      <c r="X29" s="15">
        <f>53743290844+18</f>
        <v>53743290862</v>
      </c>
      <c r="Z29" s="15">
        <v>88562393660.699997</v>
      </c>
      <c r="AB29" s="16">
        <f t="shared" si="0"/>
        <v>7.9921820298163109</v>
      </c>
    </row>
    <row r="30" spans="1:28" ht="21.75" customHeight="1" x14ac:dyDescent="0.2">
      <c r="A30" s="20" t="s">
        <v>40</v>
      </c>
      <c r="B30" s="20"/>
      <c r="C30" s="20"/>
      <c r="E30" s="21">
        <v>2004728</v>
      </c>
      <c r="F30" s="21"/>
      <c r="H30" s="15">
        <v>27291208892</v>
      </c>
      <c r="J30" s="15">
        <v>36926581561.452003</v>
      </c>
      <c r="L30" s="15">
        <v>0</v>
      </c>
      <c r="N30" s="15">
        <v>0</v>
      </c>
      <c r="P30" s="15">
        <v>0</v>
      </c>
      <c r="R30" s="15">
        <v>0</v>
      </c>
      <c r="T30" s="15">
        <v>2004728</v>
      </c>
      <c r="V30" s="15">
        <v>15050</v>
      </c>
      <c r="X30" s="15">
        <v>27291208892</v>
      </c>
      <c r="Z30" s="15">
        <v>29991638019.419998</v>
      </c>
      <c r="AB30" s="16">
        <f t="shared" si="0"/>
        <v>2.7065509469165536</v>
      </c>
    </row>
    <row r="31" spans="1:28" ht="21.75" customHeight="1" x14ac:dyDescent="0.2">
      <c r="A31" s="20" t="s">
        <v>41</v>
      </c>
      <c r="B31" s="20"/>
      <c r="C31" s="20"/>
      <c r="E31" s="21">
        <v>3930664</v>
      </c>
      <c r="F31" s="21"/>
      <c r="H31" s="15">
        <v>45902928613</v>
      </c>
      <c r="J31" s="15">
        <v>44816462019.323997</v>
      </c>
      <c r="L31" s="15">
        <v>0</v>
      </c>
      <c r="N31" s="15">
        <v>0</v>
      </c>
      <c r="P31" s="15">
        <v>0</v>
      </c>
      <c r="R31" s="15">
        <v>0</v>
      </c>
      <c r="T31" s="15">
        <v>3930664</v>
      </c>
      <c r="V31" s="15">
        <v>10850</v>
      </c>
      <c r="X31" s="15">
        <v>45902928613</v>
      </c>
      <c r="Z31" s="15">
        <v>42393950558.82</v>
      </c>
      <c r="AB31" s="16">
        <f t="shared" si="0"/>
        <v>3.8257792706824221</v>
      </c>
    </row>
    <row r="32" spans="1:28" ht="21.75" customHeight="1" x14ac:dyDescent="0.2">
      <c r="A32" s="20" t="s">
        <v>42</v>
      </c>
      <c r="B32" s="20"/>
      <c r="C32" s="20"/>
      <c r="E32" s="21">
        <v>5959329</v>
      </c>
      <c r="F32" s="21"/>
      <c r="H32" s="15">
        <f>24146437876+18</f>
        <v>24146437894</v>
      </c>
      <c r="J32" s="15">
        <v>44725225992.997498</v>
      </c>
      <c r="L32" s="15">
        <v>0</v>
      </c>
      <c r="N32" s="15">
        <v>0</v>
      </c>
      <c r="P32" s="15">
        <v>0</v>
      </c>
      <c r="R32" s="15">
        <v>0</v>
      </c>
      <c r="T32" s="15">
        <v>5959329</v>
      </c>
      <c r="V32" s="15">
        <v>5860</v>
      </c>
      <c r="X32" s="15">
        <v>24146437876</v>
      </c>
      <c r="Z32" s="15">
        <v>34713884015.757004</v>
      </c>
      <c r="AB32" s="16">
        <f t="shared" si="0"/>
        <v>3.1327030418665851</v>
      </c>
    </row>
    <row r="33" spans="1:28" ht="21.75" customHeight="1" x14ac:dyDescent="0.2">
      <c r="A33" s="22" t="s">
        <v>43</v>
      </c>
      <c r="B33" s="22"/>
      <c r="C33" s="22"/>
      <c r="D33" s="8"/>
      <c r="E33" s="21">
        <v>3088300</v>
      </c>
      <c r="F33" s="21"/>
      <c r="H33" s="17">
        <v>15361858123</v>
      </c>
      <c r="J33" s="17">
        <v>33277982827</v>
      </c>
      <c r="L33" s="15">
        <v>0</v>
      </c>
      <c r="N33" s="17">
        <v>0</v>
      </c>
      <c r="P33" s="15">
        <v>0</v>
      </c>
      <c r="R33" s="17">
        <v>0</v>
      </c>
      <c r="T33" s="15">
        <v>3088300</v>
      </c>
      <c r="V33" s="15">
        <v>8440</v>
      </c>
      <c r="X33" s="17">
        <v>15361858123</v>
      </c>
      <c r="Z33" s="17">
        <v>25910163753</v>
      </c>
      <c r="AB33" s="16">
        <f t="shared" si="0"/>
        <v>2.3382243475677056</v>
      </c>
    </row>
    <row r="34" spans="1:28" ht="21.75" customHeight="1" x14ac:dyDescent="0.2">
      <c r="A34" s="23" t="s">
        <v>44</v>
      </c>
      <c r="B34" s="23"/>
      <c r="C34" s="23"/>
      <c r="D34" s="23"/>
      <c r="F34" s="15"/>
      <c r="H34" s="18">
        <f>SUM(H9:H33)</f>
        <v>759131974561</v>
      </c>
      <c r="J34" s="18">
        <f>SUM(J9:J33)</f>
        <v>1088077743765.781</v>
      </c>
      <c r="L34" s="15"/>
      <c r="N34" s="18">
        <v>0</v>
      </c>
      <c r="P34" s="15"/>
      <c r="R34" s="18">
        <v>32671551089</v>
      </c>
      <c r="T34" s="15"/>
      <c r="V34" s="15"/>
      <c r="X34" s="18">
        <f>SUM(X9:X33)</f>
        <v>721124310346</v>
      </c>
      <c r="Z34" s="18">
        <f>SUM(Z9:Z33)</f>
        <v>959409543356.71899</v>
      </c>
      <c r="AB34" s="19">
        <f>SUM(AB9:AB33)</f>
        <v>86.580493081822112</v>
      </c>
    </row>
    <row r="41" spans="1:28" x14ac:dyDescent="0.2">
      <c r="R41" s="44"/>
    </row>
  </sheetData>
  <mergeCells count="6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D34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34"/>
  <sheetViews>
    <sheetView rightToLeft="1" topLeftCell="A31" workbookViewId="0">
      <selection activeCell="I33" sqref="I33:I36"/>
    </sheetView>
  </sheetViews>
  <sheetFormatPr defaultRowHeight="12.75" x14ac:dyDescent="0.2"/>
  <cols>
    <col min="1" max="1" width="40.28515625" customWidth="1"/>
    <col min="2" max="2" width="1.28515625" customWidth="1"/>
    <col min="3" max="3" width="12" style="11" bestFit="1" customWidth="1"/>
    <col min="4" max="4" width="1.28515625" style="11" customWidth="1"/>
    <col min="5" max="5" width="16.140625" style="11" bestFit="1" customWidth="1"/>
    <col min="6" max="6" width="1.28515625" style="11" customWidth="1"/>
    <col min="7" max="7" width="17.85546875" style="11" bestFit="1" customWidth="1"/>
    <col min="8" max="8" width="1.28515625" style="11" customWidth="1"/>
    <col min="9" max="9" width="26.28515625" style="11" bestFit="1" customWidth="1"/>
    <col min="10" max="10" width="1.28515625" style="11" customWidth="1"/>
    <col min="11" max="11" width="12" style="11" bestFit="1" customWidth="1"/>
    <col min="12" max="12" width="1.28515625" style="11" customWidth="1"/>
    <col min="13" max="13" width="16.140625" style="11" bestFit="1" customWidth="1"/>
    <col min="14" max="14" width="1.28515625" style="11" customWidth="1"/>
    <col min="15" max="15" width="16.140625" style="11" bestFit="1" customWidth="1"/>
    <col min="16" max="16" width="1.28515625" style="11" customWidth="1"/>
    <col min="17" max="17" width="14.28515625" style="11" customWidth="1"/>
    <col min="18" max="18" width="1.28515625" customWidth="1"/>
    <col min="19" max="19" width="0.28515625" customWidth="1"/>
  </cols>
  <sheetData>
    <row r="1" spans="1:18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8" ht="21.75" customHeight="1" x14ac:dyDescent="0.2">
      <c r="A2" s="28" t="s">
        <v>59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4.45" customHeight="1" x14ac:dyDescent="0.2"/>
    <row r="5" spans="1:18" ht="14.45" customHeight="1" x14ac:dyDescent="0.2">
      <c r="A5" s="29" t="s">
        <v>137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ht="14.45" customHeight="1" x14ac:dyDescent="0.2">
      <c r="A6" s="24" t="s">
        <v>62</v>
      </c>
      <c r="C6" s="24" t="s">
        <v>78</v>
      </c>
      <c r="D6" s="24"/>
      <c r="E6" s="24"/>
      <c r="F6" s="24"/>
      <c r="G6" s="24"/>
      <c r="H6" s="24"/>
      <c r="I6" s="24"/>
      <c r="K6" s="24" t="s">
        <v>79</v>
      </c>
      <c r="L6" s="24"/>
      <c r="M6" s="24"/>
      <c r="N6" s="24"/>
      <c r="O6" s="24"/>
      <c r="P6" s="24"/>
      <c r="Q6" s="24"/>
      <c r="R6" s="24"/>
    </row>
    <row r="7" spans="1:18" ht="42" customHeight="1" x14ac:dyDescent="0.2">
      <c r="A7" s="24"/>
      <c r="C7" s="10" t="s">
        <v>13</v>
      </c>
      <c r="D7" s="12"/>
      <c r="E7" s="10" t="s">
        <v>15</v>
      </c>
      <c r="F7" s="12"/>
      <c r="G7" s="10" t="s">
        <v>135</v>
      </c>
      <c r="H7" s="12"/>
      <c r="I7" s="10" t="s">
        <v>138</v>
      </c>
      <c r="K7" s="10" t="s">
        <v>13</v>
      </c>
      <c r="L7" s="12"/>
      <c r="M7" s="10" t="s">
        <v>15</v>
      </c>
      <c r="N7" s="12"/>
      <c r="O7" s="10" t="s">
        <v>135</v>
      </c>
      <c r="P7" s="12"/>
      <c r="Q7" s="31" t="s">
        <v>138</v>
      </c>
      <c r="R7" s="31"/>
    </row>
    <row r="8" spans="1:18" ht="21.75" customHeight="1" x14ac:dyDescent="0.2">
      <c r="A8" s="5" t="s">
        <v>31</v>
      </c>
      <c r="C8" s="13">
        <v>7370823</v>
      </c>
      <c r="E8" s="13">
        <v>38979462328</v>
      </c>
      <c r="G8" s="13">
        <v>43595451288</v>
      </c>
      <c r="I8" s="13">
        <v>-4615988959</v>
      </c>
      <c r="K8" s="13">
        <v>7370823</v>
      </c>
      <c r="M8" s="13">
        <v>38979462328</v>
      </c>
      <c r="O8" s="13">
        <v>46184350337</v>
      </c>
      <c r="Q8" s="54">
        <v>-7204888008</v>
      </c>
      <c r="R8" s="54"/>
    </row>
    <row r="9" spans="1:18" ht="21.75" customHeight="1" x14ac:dyDescent="0.2">
      <c r="A9" s="6" t="s">
        <v>41</v>
      </c>
      <c r="C9" s="15">
        <v>3930664</v>
      </c>
      <c r="E9" s="15">
        <v>42393950558</v>
      </c>
      <c r="G9" s="15">
        <v>44816462019</v>
      </c>
      <c r="I9" s="15">
        <v>-2422511460</v>
      </c>
      <c r="K9" s="15">
        <v>3930664</v>
      </c>
      <c r="M9" s="15">
        <v>42393950558</v>
      </c>
      <c r="O9" s="15">
        <v>45902928613</v>
      </c>
      <c r="Q9" s="55">
        <v>-3508978054</v>
      </c>
      <c r="R9" s="55"/>
    </row>
    <row r="10" spans="1:18" ht="21.75" customHeight="1" x14ac:dyDescent="0.2">
      <c r="A10" s="6" t="s">
        <v>32</v>
      </c>
      <c r="C10" s="15">
        <v>2406851</v>
      </c>
      <c r="E10" s="15">
        <v>47970231242</v>
      </c>
      <c r="G10" s="15">
        <v>52492113389</v>
      </c>
      <c r="I10" s="15">
        <v>-4521882146</v>
      </c>
      <c r="K10" s="15">
        <v>2406851</v>
      </c>
      <c r="M10" s="15">
        <v>47970231242</v>
      </c>
      <c r="O10" s="15">
        <v>58963610305</v>
      </c>
      <c r="Q10" s="55">
        <v>-10993379062</v>
      </c>
      <c r="R10" s="55"/>
    </row>
    <row r="11" spans="1:18" ht="21.75" customHeight="1" x14ac:dyDescent="0.2">
      <c r="A11" s="6" t="s">
        <v>30</v>
      </c>
      <c r="C11" s="15">
        <v>4670431</v>
      </c>
      <c r="E11" s="15">
        <v>34587682419</v>
      </c>
      <c r="G11" s="15">
        <v>43594407774</v>
      </c>
      <c r="I11" s="15">
        <v>-9006725354</v>
      </c>
      <c r="K11" s="15">
        <v>4670431</v>
      </c>
      <c r="M11" s="15">
        <v>34587682419</v>
      </c>
      <c r="O11" s="15">
        <v>32173508764</v>
      </c>
      <c r="Q11" s="55">
        <v>2414173655</v>
      </c>
      <c r="R11" s="55"/>
    </row>
    <row r="12" spans="1:18" ht="21.75" customHeight="1" x14ac:dyDescent="0.2">
      <c r="A12" s="6" t="s">
        <v>25</v>
      </c>
      <c r="C12" s="15">
        <v>200000</v>
      </c>
      <c r="E12" s="15">
        <v>7008052500</v>
      </c>
      <c r="G12" s="15">
        <v>6033883500</v>
      </c>
      <c r="I12" s="15">
        <v>974169000</v>
      </c>
      <c r="K12" s="15">
        <v>200000</v>
      </c>
      <c r="M12" s="15">
        <v>7008052500</v>
      </c>
      <c r="O12" s="15">
        <v>5424921360</v>
      </c>
      <c r="Q12" s="55">
        <v>1583131140</v>
      </c>
      <c r="R12" s="55"/>
    </row>
    <row r="13" spans="1:18" ht="21.75" customHeight="1" x14ac:dyDescent="0.2">
      <c r="A13" s="6" t="s">
        <v>42</v>
      </c>
      <c r="C13" s="15">
        <v>5959329</v>
      </c>
      <c r="E13" s="15">
        <v>34713884015</v>
      </c>
      <c r="G13" s="15">
        <v>44725225992</v>
      </c>
      <c r="I13" s="15">
        <v>-10011341976</v>
      </c>
      <c r="K13" s="15">
        <v>5959329</v>
      </c>
      <c r="M13" s="15">
        <v>34713884015</v>
      </c>
      <c r="O13" s="15">
        <v>31514993680</v>
      </c>
      <c r="Q13" s="55">
        <v>3198890335</v>
      </c>
      <c r="R13" s="55"/>
    </row>
    <row r="14" spans="1:18" ht="21.75" customHeight="1" x14ac:dyDescent="0.2">
      <c r="A14" s="6" t="s">
        <v>33</v>
      </c>
      <c r="C14" s="15">
        <v>644254</v>
      </c>
      <c r="E14" s="15">
        <v>82287654291</v>
      </c>
      <c r="G14" s="15">
        <v>76715994299</v>
      </c>
      <c r="I14" s="15">
        <v>5571659992</v>
      </c>
      <c r="K14" s="15">
        <v>644254</v>
      </c>
      <c r="M14" s="15">
        <v>82287654291</v>
      </c>
      <c r="O14" s="15">
        <v>37855266909</v>
      </c>
      <c r="Q14" s="55">
        <v>44432387382</v>
      </c>
      <c r="R14" s="55"/>
    </row>
    <row r="15" spans="1:18" ht="21.75" customHeight="1" x14ac:dyDescent="0.2">
      <c r="A15" s="6" t="s">
        <v>27</v>
      </c>
      <c r="C15" s="15">
        <v>1375832</v>
      </c>
      <c r="E15" s="15">
        <v>40167757134</v>
      </c>
      <c r="G15" s="15">
        <v>42246578749</v>
      </c>
      <c r="I15" s="15">
        <v>-2078821614</v>
      </c>
      <c r="K15" s="15">
        <v>1375832</v>
      </c>
      <c r="M15" s="15">
        <v>40167757134</v>
      </c>
      <c r="O15" s="15">
        <v>39894228036</v>
      </c>
      <c r="Q15" s="55">
        <v>273529098</v>
      </c>
      <c r="R15" s="55"/>
    </row>
    <row r="16" spans="1:18" ht="21.75" customHeight="1" x14ac:dyDescent="0.2">
      <c r="A16" s="6" t="s">
        <v>20</v>
      </c>
      <c r="C16" s="15">
        <v>15702012</v>
      </c>
      <c r="E16" s="15">
        <v>53849618348</v>
      </c>
      <c r="G16" s="15">
        <v>62793337570</v>
      </c>
      <c r="I16" s="15">
        <v>-8943719221</v>
      </c>
      <c r="K16" s="15">
        <v>15702012</v>
      </c>
      <c r="M16" s="15">
        <v>53849618348</v>
      </c>
      <c r="O16" s="15">
        <v>52398679387</v>
      </c>
      <c r="Q16" s="55">
        <v>1450938961</v>
      </c>
      <c r="R16" s="55"/>
    </row>
    <row r="17" spans="1:18" ht="21.75" customHeight="1" x14ac:dyDescent="0.2">
      <c r="A17" s="6" t="s">
        <v>24</v>
      </c>
      <c r="C17" s="15">
        <v>11228650</v>
      </c>
      <c r="E17" s="15">
        <v>68712284162</v>
      </c>
      <c r="G17" s="15">
        <v>91638702561</v>
      </c>
      <c r="I17" s="15">
        <v>-22926418398</v>
      </c>
      <c r="K17" s="15">
        <v>11228650</v>
      </c>
      <c r="M17" s="15">
        <v>68712284162</v>
      </c>
      <c r="O17" s="15">
        <v>58711275941</v>
      </c>
      <c r="Q17" s="55">
        <v>10001008221</v>
      </c>
      <c r="R17" s="55"/>
    </row>
    <row r="18" spans="1:18" ht="21.75" customHeight="1" x14ac:dyDescent="0.2">
      <c r="A18" s="6" t="s">
        <v>39</v>
      </c>
      <c r="C18" s="15">
        <v>13198888</v>
      </c>
      <c r="E18" s="15">
        <v>88562393660</v>
      </c>
      <c r="G18" s="15">
        <v>86594341313</v>
      </c>
      <c r="I18" s="15">
        <v>1968052347</v>
      </c>
      <c r="K18" s="15">
        <v>13198888</v>
      </c>
      <c r="M18" s="15">
        <v>88562393660</v>
      </c>
      <c r="O18" s="15">
        <v>75438290592</v>
      </c>
      <c r="Q18" s="55">
        <v>13124103068</v>
      </c>
      <c r="R18" s="55"/>
    </row>
    <row r="19" spans="1:18" ht="21.75" customHeight="1" x14ac:dyDescent="0.2">
      <c r="A19" s="6" t="s">
        <v>36</v>
      </c>
      <c r="C19" s="15">
        <v>1500000</v>
      </c>
      <c r="E19" s="15">
        <v>6077621700</v>
      </c>
      <c r="G19" s="15">
        <v>7231713750</v>
      </c>
      <c r="I19" s="15">
        <v>-1154092050</v>
      </c>
      <c r="K19" s="15">
        <v>1500000</v>
      </c>
      <c r="M19" s="15">
        <v>6077621700</v>
      </c>
      <c r="O19" s="15">
        <v>3918554821</v>
      </c>
      <c r="Q19" s="55">
        <v>2159066879</v>
      </c>
      <c r="R19" s="55"/>
    </row>
    <row r="20" spans="1:18" ht="21.75" customHeight="1" x14ac:dyDescent="0.2">
      <c r="A20" s="6" t="s">
        <v>34</v>
      </c>
      <c r="C20" s="15">
        <v>495617</v>
      </c>
      <c r="E20" s="15">
        <v>23066719451</v>
      </c>
      <c r="G20" s="15">
        <v>23919035228</v>
      </c>
      <c r="I20" s="15">
        <v>-852315776</v>
      </c>
      <c r="K20" s="15">
        <v>495617</v>
      </c>
      <c r="M20" s="15">
        <v>23066719451</v>
      </c>
      <c r="O20" s="15">
        <v>16864028370</v>
      </c>
      <c r="Q20" s="55">
        <v>6202691081</v>
      </c>
      <c r="R20" s="55"/>
    </row>
    <row r="21" spans="1:18" ht="21.75" customHeight="1" x14ac:dyDescent="0.2">
      <c r="A21" s="6" t="s">
        <v>35</v>
      </c>
      <c r="C21" s="15">
        <v>15291779</v>
      </c>
      <c r="E21" s="15">
        <v>48748942878</v>
      </c>
      <c r="G21" s="15">
        <v>47046454071</v>
      </c>
      <c r="I21" s="15">
        <v>1702488807</v>
      </c>
      <c r="K21" s="15">
        <v>15291779</v>
      </c>
      <c r="M21" s="15">
        <v>48748942878</v>
      </c>
      <c r="O21" s="15">
        <v>37885052768</v>
      </c>
      <c r="Q21" s="55">
        <v>10863890110</v>
      </c>
      <c r="R21" s="55"/>
    </row>
    <row r="22" spans="1:18" ht="21.75" customHeight="1" x14ac:dyDescent="0.2">
      <c r="A22" s="6" t="s">
        <v>29</v>
      </c>
      <c r="C22" s="15">
        <v>3870532</v>
      </c>
      <c r="E22" s="15">
        <v>43746101544</v>
      </c>
      <c r="G22" s="15">
        <v>43515251404</v>
      </c>
      <c r="I22" s="15">
        <v>230850140</v>
      </c>
      <c r="K22" s="15">
        <v>3870532</v>
      </c>
      <c r="M22" s="15">
        <v>43746101544</v>
      </c>
      <c r="O22" s="15">
        <v>43592201465</v>
      </c>
      <c r="Q22" s="55">
        <v>153900079</v>
      </c>
      <c r="R22" s="55"/>
    </row>
    <row r="23" spans="1:18" ht="21.75" customHeight="1" x14ac:dyDescent="0.2">
      <c r="A23" s="6" t="s">
        <v>37</v>
      </c>
      <c r="C23" s="15">
        <v>20296011</v>
      </c>
      <c r="E23" s="15">
        <v>63612562413</v>
      </c>
      <c r="G23" s="15">
        <v>70573022957</v>
      </c>
      <c r="I23" s="15">
        <v>-6960460543</v>
      </c>
      <c r="K23" s="15">
        <v>20296011</v>
      </c>
      <c r="M23" s="15">
        <v>63612562413</v>
      </c>
      <c r="O23" s="15">
        <v>83040971496</v>
      </c>
      <c r="Q23" s="55">
        <v>-19428409082</v>
      </c>
      <c r="R23" s="55"/>
    </row>
    <row r="24" spans="1:18" ht="21.75" customHeight="1" x14ac:dyDescent="0.2">
      <c r="A24" s="6" t="s">
        <v>22</v>
      </c>
      <c r="C24" s="15">
        <v>205512</v>
      </c>
      <c r="E24" s="15">
        <v>55125398699</v>
      </c>
      <c r="G24" s="15">
        <v>54696391371</v>
      </c>
      <c r="I24" s="15">
        <v>429007328</v>
      </c>
      <c r="K24" s="15">
        <v>205512</v>
      </c>
      <c r="M24" s="15">
        <v>55125398699</v>
      </c>
      <c r="O24" s="15">
        <v>42204106572</v>
      </c>
      <c r="Q24" s="55">
        <v>12921292127</v>
      </c>
      <c r="R24" s="55"/>
    </row>
    <row r="25" spans="1:18" ht="21.75" customHeight="1" x14ac:dyDescent="0.2">
      <c r="A25" s="6" t="s">
        <v>26</v>
      </c>
      <c r="C25" s="15">
        <v>5737091</v>
      </c>
      <c r="E25" s="15">
        <v>41232366880</v>
      </c>
      <c r="G25" s="15">
        <v>49900858949</v>
      </c>
      <c r="I25" s="15">
        <v>-8668492068</v>
      </c>
      <c r="K25" s="15">
        <v>5737091</v>
      </c>
      <c r="M25" s="15">
        <v>41232366880</v>
      </c>
      <c r="O25" s="15">
        <v>34445850068</v>
      </c>
      <c r="Q25" s="55">
        <v>6786516812</v>
      </c>
      <c r="R25" s="55"/>
    </row>
    <row r="26" spans="1:18" ht="21.75" customHeight="1" x14ac:dyDescent="0.2">
      <c r="A26" s="6" t="s">
        <v>38</v>
      </c>
      <c r="C26" s="15">
        <v>15571808</v>
      </c>
      <c r="E26" s="15">
        <v>30246270320</v>
      </c>
      <c r="G26" s="15">
        <v>35694933141</v>
      </c>
      <c r="I26" s="15">
        <v>-5448662820</v>
      </c>
      <c r="K26" s="15">
        <v>15571808</v>
      </c>
      <c r="M26" s="15">
        <v>30246270320</v>
      </c>
      <c r="O26" s="15">
        <v>27521938849</v>
      </c>
      <c r="Q26" s="55">
        <v>2724331471</v>
      </c>
      <c r="R26" s="55"/>
    </row>
    <row r="27" spans="1:18" ht="21.75" customHeight="1" x14ac:dyDescent="0.2">
      <c r="A27" s="6" t="s">
        <v>23</v>
      </c>
      <c r="C27" s="15">
        <v>574864</v>
      </c>
      <c r="E27" s="15">
        <v>26069255170</v>
      </c>
      <c r="G27" s="15">
        <v>26692128650</v>
      </c>
      <c r="I27" s="15">
        <v>-622873479</v>
      </c>
      <c r="K27" s="15">
        <v>574864</v>
      </c>
      <c r="M27" s="15">
        <v>26069255170</v>
      </c>
      <c r="O27" s="15">
        <v>24221397601</v>
      </c>
      <c r="Q27" s="55">
        <v>1847857569</v>
      </c>
      <c r="R27" s="55"/>
    </row>
    <row r="28" spans="1:18" ht="21.75" customHeight="1" x14ac:dyDescent="0.2">
      <c r="A28" s="6" t="s">
        <v>40</v>
      </c>
      <c r="C28" s="15">
        <v>2004728</v>
      </c>
      <c r="E28" s="15">
        <v>29991638019</v>
      </c>
      <c r="G28" s="15">
        <v>36926581561</v>
      </c>
      <c r="I28" s="15">
        <v>-6934943541</v>
      </c>
      <c r="K28" s="15">
        <v>2004728</v>
      </c>
      <c r="M28" s="15">
        <v>29991638019</v>
      </c>
      <c r="O28" s="15">
        <v>32503309931</v>
      </c>
      <c r="Q28" s="55">
        <v>-2511671911</v>
      </c>
      <c r="R28" s="55"/>
    </row>
    <row r="29" spans="1:18" ht="21.75" customHeight="1" x14ac:dyDescent="0.2">
      <c r="A29" s="6" t="s">
        <v>43</v>
      </c>
      <c r="C29" s="15">
        <v>3088300</v>
      </c>
      <c r="E29" s="15">
        <v>25910163750</v>
      </c>
      <c r="G29" s="15">
        <v>33277982826</v>
      </c>
      <c r="I29" s="15">
        <v>-7367819075</v>
      </c>
      <c r="K29" s="15">
        <v>3088300</v>
      </c>
      <c r="M29" s="15">
        <v>25910163750</v>
      </c>
      <c r="O29" s="15">
        <v>31804419277</v>
      </c>
      <c r="Q29" s="55">
        <v>-5894255532</v>
      </c>
      <c r="R29" s="55"/>
    </row>
    <row r="30" spans="1:18" ht="21.75" customHeight="1" x14ac:dyDescent="0.2">
      <c r="A30" s="7" t="s">
        <v>21</v>
      </c>
      <c r="C30" s="17">
        <v>2475000</v>
      </c>
      <c r="E30" s="17">
        <v>26349531862</v>
      </c>
      <c r="G30" s="17">
        <v>26349531862</v>
      </c>
      <c r="I30" s="17">
        <v>0</v>
      </c>
      <c r="K30" s="17">
        <v>2475000</v>
      </c>
      <c r="M30" s="17">
        <v>26349531862</v>
      </c>
      <c r="O30" s="17">
        <v>26271357201</v>
      </c>
      <c r="Q30" s="56">
        <v>78174661</v>
      </c>
      <c r="R30" s="56"/>
    </row>
    <row r="31" spans="1:18" ht="21.75" customHeight="1" x14ac:dyDescent="0.2">
      <c r="A31" s="9" t="s">
        <v>44</v>
      </c>
      <c r="C31" s="18">
        <v>137798976</v>
      </c>
      <c r="E31" s="18">
        <v>959409543343</v>
      </c>
      <c r="G31" s="18">
        <v>1051070384224</v>
      </c>
      <c r="I31" s="18">
        <v>-91660840866</v>
      </c>
      <c r="K31" s="18">
        <v>137798976</v>
      </c>
      <c r="M31" s="18">
        <v>959409543343</v>
      </c>
      <c r="O31" s="18">
        <v>888735242343</v>
      </c>
      <c r="Q31" s="57">
        <f t="shared" ref="Q31:R31" si="0">SUM(Q8:R30)</f>
        <v>70674301000</v>
      </c>
      <c r="R31" s="57"/>
    </row>
    <row r="33" spans="9:9" x14ac:dyDescent="0.2">
      <c r="I33" s="44"/>
    </row>
    <row r="34" spans="9:9" x14ac:dyDescent="0.2">
      <c r="I34" s="44"/>
    </row>
  </sheetData>
  <mergeCells count="3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8:R28"/>
    <mergeCell ref="Q29:R29"/>
    <mergeCell ref="Q30:R30"/>
    <mergeCell ref="Q31:R31"/>
    <mergeCell ref="Q23:R23"/>
    <mergeCell ref="Q24:R24"/>
    <mergeCell ref="Q25:R25"/>
    <mergeCell ref="Q26:R26"/>
    <mergeCell ref="Q27:R2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workbookViewId="0">
      <selection activeCell="L15" sqref="L15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5" style="11" bestFit="1" customWidth="1"/>
    <col min="5" max="5" width="1.28515625" style="11" customWidth="1"/>
    <col min="6" max="6" width="15" style="11" bestFit="1" customWidth="1"/>
    <col min="7" max="7" width="1.28515625" style="11" customWidth="1"/>
    <col min="8" max="8" width="14.85546875" style="11" bestFit="1" customWidth="1"/>
    <col min="9" max="9" width="1.28515625" style="11" customWidth="1"/>
    <col min="10" max="10" width="15" style="11" bestFit="1" customWidth="1"/>
    <col min="11" max="11" width="1.28515625" style="11" customWidth="1"/>
    <col min="12" max="12" width="18.28515625" style="11" bestFit="1" customWidth="1"/>
    <col min="13" max="13" width="0.28515625" customWidth="1"/>
  </cols>
  <sheetData>
    <row r="1" spans="1:12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21.7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4.45" customHeight="1" x14ac:dyDescent="0.2"/>
    <row r="5" spans="1:12" ht="14.45" customHeight="1" x14ac:dyDescent="0.2">
      <c r="A5" s="1" t="s">
        <v>46</v>
      </c>
      <c r="B5" s="29" t="s">
        <v>47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4.45" customHeight="1" x14ac:dyDescent="0.2">
      <c r="D6" s="2" t="s">
        <v>7</v>
      </c>
      <c r="F6" s="24" t="s">
        <v>8</v>
      </c>
      <c r="G6" s="24"/>
      <c r="H6" s="24"/>
      <c r="J6" s="30" t="s">
        <v>9</v>
      </c>
      <c r="K6" s="30"/>
      <c r="L6" s="30"/>
    </row>
    <row r="7" spans="1:12" ht="14.45" customHeight="1" x14ac:dyDescent="0.2">
      <c r="D7" s="12"/>
      <c r="F7" s="12"/>
      <c r="G7" s="12"/>
      <c r="H7" s="12"/>
    </row>
    <row r="8" spans="1:12" ht="14.45" customHeight="1" x14ac:dyDescent="0.2">
      <c r="A8" s="24" t="s">
        <v>48</v>
      </c>
      <c r="B8" s="24"/>
      <c r="D8" s="2" t="s">
        <v>49</v>
      </c>
      <c r="F8" s="2" t="s">
        <v>50</v>
      </c>
      <c r="H8" s="2" t="s">
        <v>51</v>
      </c>
      <c r="J8" s="2" t="s">
        <v>49</v>
      </c>
      <c r="L8" s="2" t="s">
        <v>18</v>
      </c>
    </row>
    <row r="9" spans="1:12" ht="21.75" customHeight="1" x14ac:dyDescent="0.2">
      <c r="A9" s="25" t="s">
        <v>52</v>
      </c>
      <c r="B9" s="25"/>
      <c r="D9" s="13">
        <v>5970379950</v>
      </c>
      <c r="F9" s="13">
        <v>26364923059</v>
      </c>
      <c r="H9" s="13">
        <v>6033696704</v>
      </c>
      <c r="J9" s="13">
        <v>26301606305</v>
      </c>
      <c r="L9" s="14">
        <f>J9/1108112819882*100</f>
        <v>2.3735495008351934</v>
      </c>
    </row>
    <row r="10" spans="1:12" ht="21.75" customHeight="1" x14ac:dyDescent="0.2">
      <c r="A10" s="20" t="s">
        <v>53</v>
      </c>
      <c r="B10" s="20"/>
      <c r="D10" s="15">
        <v>5252736</v>
      </c>
      <c r="F10" s="15">
        <v>14280</v>
      </c>
      <c r="H10" s="15">
        <v>1890000</v>
      </c>
      <c r="J10" s="15">
        <v>3377016</v>
      </c>
      <c r="L10" s="32">
        <f t="shared" ref="L10:L16" si="0">J10/1108112819882*100</f>
        <v>3.0475380659882712E-4</v>
      </c>
    </row>
    <row r="11" spans="1:12" ht="21.75" customHeight="1" x14ac:dyDescent="0.2">
      <c r="A11" s="20" t="s">
        <v>54</v>
      </c>
      <c r="B11" s="20"/>
      <c r="D11" s="15">
        <v>20363288</v>
      </c>
      <c r="F11" s="15">
        <v>83799</v>
      </c>
      <c r="H11" s="15">
        <v>967500</v>
      </c>
      <c r="J11" s="15">
        <v>19479587</v>
      </c>
      <c r="L11" s="32">
        <f t="shared" si="0"/>
        <v>1.7579064740063498E-3</v>
      </c>
    </row>
    <row r="12" spans="1:12" ht="21.75" customHeight="1" x14ac:dyDescent="0.2">
      <c r="A12" s="20" t="s">
        <v>55</v>
      </c>
      <c r="B12" s="20"/>
      <c r="D12" s="15">
        <v>3436713</v>
      </c>
      <c r="F12" s="15">
        <v>29126</v>
      </c>
      <c r="H12" s="15">
        <v>630000</v>
      </c>
      <c r="J12" s="15">
        <v>2835839</v>
      </c>
      <c r="L12" s="32">
        <f t="shared" si="0"/>
        <v>2.5591608987088349E-4</v>
      </c>
    </row>
    <row r="13" spans="1:12" ht="21.75" customHeight="1" x14ac:dyDescent="0.2">
      <c r="A13" s="20" t="s">
        <v>56</v>
      </c>
      <c r="B13" s="20"/>
      <c r="D13" s="15">
        <v>472883173</v>
      </c>
      <c r="F13" s="15">
        <v>15823013848</v>
      </c>
      <c r="H13" s="15">
        <v>16001005000</v>
      </c>
      <c r="J13" s="15">
        <v>294892021</v>
      </c>
      <c r="L13" s="32">
        <f t="shared" si="0"/>
        <v>2.6612093616189936E-2</v>
      </c>
    </row>
    <row r="14" spans="1:12" ht="21.75" customHeight="1" x14ac:dyDescent="0.2">
      <c r="A14" s="20" t="s">
        <v>53</v>
      </c>
      <c r="B14" s="20"/>
      <c r="D14" s="15">
        <v>678</v>
      </c>
      <c r="F14" s="15">
        <v>0</v>
      </c>
      <c r="H14" s="15">
        <v>0</v>
      </c>
      <c r="J14" s="15">
        <v>678</v>
      </c>
      <c r="L14" s="32">
        <f t="shared" si="0"/>
        <v>6.1185105689166055E-8</v>
      </c>
    </row>
    <row r="15" spans="1:12" ht="21.75" customHeight="1" x14ac:dyDescent="0.2">
      <c r="A15" s="20" t="s">
        <v>57</v>
      </c>
      <c r="B15" s="20"/>
      <c r="D15" s="15">
        <v>16005490875</v>
      </c>
      <c r="F15" s="15">
        <v>16000000000</v>
      </c>
      <c r="H15" s="15">
        <v>9146740582</v>
      </c>
      <c r="J15" s="15">
        <v>22858750293</v>
      </c>
      <c r="L15" s="32">
        <f t="shared" si="0"/>
        <v>2.06285405988121</v>
      </c>
    </row>
    <row r="16" spans="1:12" ht="21.75" customHeight="1" x14ac:dyDescent="0.2">
      <c r="A16" s="22" t="s">
        <v>58</v>
      </c>
      <c r="B16" s="22"/>
      <c r="D16" s="17">
        <v>50000000</v>
      </c>
      <c r="F16" s="17">
        <v>0</v>
      </c>
      <c r="H16" s="17">
        <v>0</v>
      </c>
      <c r="J16" s="17">
        <v>50000000</v>
      </c>
      <c r="L16" s="32">
        <f t="shared" si="0"/>
        <v>4.5121759357792078E-3</v>
      </c>
    </row>
    <row r="17" spans="1:12" ht="21.75" customHeight="1" x14ac:dyDescent="0.2">
      <c r="A17" s="23" t="s">
        <v>44</v>
      </c>
      <c r="B17" s="23"/>
      <c r="D17" s="18">
        <v>22527807413</v>
      </c>
      <c r="F17" s="18">
        <v>58188064112</v>
      </c>
      <c r="H17" s="18">
        <v>31184929786</v>
      </c>
      <c r="J17" s="18">
        <v>49530941739</v>
      </c>
      <c r="L17" s="19">
        <f>SUM(L9:L16)</f>
        <v>4.4698464678239542</v>
      </c>
    </row>
  </sheetData>
  <mergeCells count="16">
    <mergeCell ref="A1:L1"/>
    <mergeCell ref="A2:L2"/>
    <mergeCell ref="A3:L3"/>
    <mergeCell ref="B5:L5"/>
    <mergeCell ref="F6:H6"/>
    <mergeCell ref="J6:L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9"/>
  <sheetViews>
    <sheetView rightToLeft="1" topLeftCell="A4" workbookViewId="0">
      <selection activeCell="M6" sqref="M6:Q22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4.85546875" bestFit="1" customWidth="1"/>
  </cols>
  <sheetData>
    <row r="1" spans="1:16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6" ht="21.75" customHeight="1" x14ac:dyDescent="0.2">
      <c r="A2" s="28" t="s">
        <v>59</v>
      </c>
      <c r="B2" s="28"/>
      <c r="C2" s="28"/>
      <c r="D2" s="28"/>
      <c r="E2" s="28"/>
      <c r="F2" s="28"/>
      <c r="G2" s="28"/>
      <c r="H2" s="28"/>
      <c r="I2" s="28"/>
      <c r="J2" s="28"/>
    </row>
    <row r="3" spans="1:16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</row>
    <row r="4" spans="1:16" ht="14.45" customHeight="1" x14ac:dyDescent="0.2"/>
    <row r="5" spans="1:16" ht="29.1" customHeight="1" x14ac:dyDescent="0.2">
      <c r="A5" s="1" t="s">
        <v>60</v>
      </c>
      <c r="B5" s="29" t="s">
        <v>61</v>
      </c>
      <c r="C5" s="29"/>
      <c r="D5" s="29"/>
      <c r="E5" s="29"/>
      <c r="F5" s="29"/>
      <c r="G5" s="29"/>
      <c r="H5" s="29"/>
      <c r="I5" s="29"/>
      <c r="J5" s="29"/>
    </row>
    <row r="6" spans="1:16" ht="14.45" customHeight="1" x14ac:dyDescent="0.2"/>
    <row r="7" spans="1:16" ht="14.45" customHeight="1" x14ac:dyDescent="0.2">
      <c r="A7" s="24" t="s">
        <v>62</v>
      </c>
      <c r="B7" s="24"/>
      <c r="D7" s="2" t="s">
        <v>63</v>
      </c>
      <c r="F7" s="2" t="s">
        <v>49</v>
      </c>
      <c r="H7" s="2" t="s">
        <v>64</v>
      </c>
      <c r="J7" s="2" t="s">
        <v>65</v>
      </c>
    </row>
    <row r="8" spans="1:16" ht="21.75" customHeight="1" x14ac:dyDescent="0.2">
      <c r="A8" s="25" t="s">
        <v>66</v>
      </c>
      <c r="B8" s="25"/>
      <c r="D8" s="40" t="s">
        <v>67</v>
      </c>
      <c r="E8" s="11"/>
      <c r="F8" s="13">
        <f>'درآمد سرمایه گذاری در سهام'!J52</f>
        <v>-49198292950</v>
      </c>
      <c r="G8" s="11"/>
      <c r="H8" s="14">
        <f>F8/F$13*100</f>
        <v>100.09751355928292</v>
      </c>
      <c r="I8" s="11"/>
      <c r="J8" s="14">
        <f>F8/1108112819882*100</f>
        <v>-4.4398270706081169</v>
      </c>
      <c r="K8" s="11"/>
      <c r="L8" s="11"/>
      <c r="M8" s="44"/>
      <c r="N8" s="11"/>
      <c r="O8" s="11"/>
      <c r="P8" s="11"/>
    </row>
    <row r="9" spans="1:16" ht="21.75" customHeight="1" x14ac:dyDescent="0.2">
      <c r="A9" s="20" t="s">
        <v>68</v>
      </c>
      <c r="B9" s="20"/>
      <c r="D9" s="41" t="s">
        <v>69</v>
      </c>
      <c r="E9" s="11"/>
      <c r="F9" s="15">
        <v>0</v>
      </c>
      <c r="G9" s="11"/>
      <c r="H9" s="32">
        <f t="shared" ref="H9:H12" si="0">F9/F$13*100</f>
        <v>0</v>
      </c>
      <c r="I9" s="11"/>
      <c r="J9" s="32">
        <f t="shared" ref="J9:J12" si="1">F9/1108112819882*100</f>
        <v>0</v>
      </c>
      <c r="K9" s="11"/>
      <c r="L9" s="11"/>
      <c r="M9" s="11"/>
      <c r="N9" s="11"/>
      <c r="O9" s="11"/>
      <c r="P9" s="11"/>
    </row>
    <row r="10" spans="1:16" ht="21.75" customHeight="1" x14ac:dyDescent="0.2">
      <c r="A10" s="20" t="s">
        <v>70</v>
      </c>
      <c r="B10" s="20"/>
      <c r="D10" s="41" t="s">
        <v>71</v>
      </c>
      <c r="E10" s="11"/>
      <c r="F10" s="15">
        <v>0</v>
      </c>
      <c r="G10" s="11"/>
      <c r="H10" s="32">
        <f t="shared" si="0"/>
        <v>0</v>
      </c>
      <c r="I10" s="11"/>
      <c r="J10" s="32">
        <f t="shared" si="1"/>
        <v>0</v>
      </c>
      <c r="K10" s="11"/>
      <c r="L10" s="11"/>
      <c r="M10" s="11"/>
      <c r="N10" s="11"/>
      <c r="O10" s="11"/>
      <c r="P10" s="11"/>
    </row>
    <row r="11" spans="1:16" ht="21.75" customHeight="1" x14ac:dyDescent="0.2">
      <c r="A11" s="20" t="s">
        <v>72</v>
      </c>
      <c r="B11" s="20"/>
      <c r="D11" s="41" t="s">
        <v>73</v>
      </c>
      <c r="E11" s="11"/>
      <c r="F11" s="15">
        <f>'سود سپرده بانکی'!G13</f>
        <v>25596171</v>
      </c>
      <c r="G11" s="11"/>
      <c r="H11" s="32">
        <f t="shared" si="0"/>
        <v>-5.207727585878006E-2</v>
      </c>
      <c r="I11" s="11"/>
      <c r="J11" s="32">
        <f t="shared" si="1"/>
        <v>2.3098885366857926E-3</v>
      </c>
      <c r="K11" s="11"/>
      <c r="L11" s="11"/>
      <c r="M11" s="44"/>
      <c r="N11" s="11"/>
      <c r="O11" s="11"/>
      <c r="P11" s="11"/>
    </row>
    <row r="12" spans="1:16" ht="21.75" customHeight="1" x14ac:dyDescent="0.2">
      <c r="A12" s="22" t="s">
        <v>74</v>
      </c>
      <c r="B12" s="22"/>
      <c r="D12" s="42" t="s">
        <v>75</v>
      </c>
      <c r="E12" s="11"/>
      <c r="F12" s="17">
        <f>'سایر درآمدها'!D11</f>
        <v>22332099</v>
      </c>
      <c r="G12" s="11"/>
      <c r="H12" s="32">
        <f t="shared" si="0"/>
        <v>-4.5436283424133486E-2</v>
      </c>
      <c r="I12" s="11"/>
      <c r="J12" s="32">
        <f t="shared" si="1"/>
        <v>2.0153271940647781E-3</v>
      </c>
      <c r="K12" s="11"/>
      <c r="L12" s="11"/>
      <c r="M12" s="44"/>
      <c r="N12" s="11"/>
      <c r="O12" s="11"/>
      <c r="P12" s="11"/>
    </row>
    <row r="13" spans="1:16" ht="21.75" customHeight="1" x14ac:dyDescent="0.2">
      <c r="A13" s="23" t="s">
        <v>44</v>
      </c>
      <c r="B13" s="23"/>
      <c r="D13" s="18"/>
      <c r="E13" s="11"/>
      <c r="F13" s="18">
        <f>SUM(F8:F12)</f>
        <v>-49150364680</v>
      </c>
      <c r="G13" s="11"/>
      <c r="H13" s="19">
        <f>SUM(H8:H12)</f>
        <v>100</v>
      </c>
      <c r="I13" s="11"/>
      <c r="J13" s="19">
        <v>-4.4400000000000004</v>
      </c>
      <c r="K13" s="11"/>
      <c r="L13" s="11"/>
      <c r="M13" s="44"/>
      <c r="N13" s="11"/>
      <c r="O13" s="11"/>
      <c r="P13" s="11"/>
    </row>
    <row r="14" spans="1:16" x14ac:dyDescent="0.2"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"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x14ac:dyDescent="0.2"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4:16" x14ac:dyDescent="0.2"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4:16" x14ac:dyDescent="0.2"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4:16" x14ac:dyDescent="0.2"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4:16" x14ac:dyDescent="0.2"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4:16" x14ac:dyDescent="0.2"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4:16" x14ac:dyDescent="0.2"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4:16" x14ac:dyDescent="0.2"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4:16" x14ac:dyDescent="0.2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4:16" x14ac:dyDescent="0.2"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4:16" x14ac:dyDescent="0.2"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4:16" x14ac:dyDescent="0.2"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4:16" x14ac:dyDescent="0.2"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4:16" x14ac:dyDescent="0.2"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57"/>
  <sheetViews>
    <sheetView rightToLeft="1" topLeftCell="A28" workbookViewId="0">
      <selection activeCell="W16" sqref="W16"/>
    </sheetView>
  </sheetViews>
  <sheetFormatPr defaultRowHeight="12.75" x14ac:dyDescent="0.2"/>
  <cols>
    <col min="1" max="1" width="5.140625" customWidth="1"/>
    <col min="2" max="2" width="23.42578125" customWidth="1"/>
    <col min="3" max="3" width="1.28515625" customWidth="1"/>
    <col min="4" max="4" width="14.85546875" style="11" bestFit="1" customWidth="1"/>
    <col min="5" max="5" width="1.28515625" style="11" customWidth="1"/>
    <col min="6" max="6" width="15.7109375" style="11" bestFit="1" customWidth="1"/>
    <col min="7" max="7" width="1.28515625" style="11" customWidth="1"/>
    <col min="8" max="8" width="14.7109375" style="11" bestFit="1" customWidth="1"/>
    <col min="9" max="9" width="1.28515625" style="11" customWidth="1"/>
    <col min="10" max="10" width="15.85546875" style="11" bestFit="1" customWidth="1"/>
    <col min="11" max="11" width="1.28515625" style="11" customWidth="1"/>
    <col min="12" max="12" width="17.28515625" style="11" bestFit="1" customWidth="1"/>
    <col min="13" max="13" width="1.28515625" style="11" customWidth="1"/>
    <col min="14" max="14" width="16" style="11" bestFit="1" customWidth="1"/>
    <col min="15" max="16" width="1.28515625" style="11" customWidth="1"/>
    <col min="17" max="17" width="14.7109375" style="11" bestFit="1" customWidth="1"/>
    <col min="18" max="18" width="1.28515625" style="11" customWidth="1"/>
    <col min="19" max="19" width="16.140625" style="11" bestFit="1" customWidth="1"/>
    <col min="20" max="20" width="1.28515625" style="11" customWidth="1"/>
    <col min="21" max="21" width="16" style="11" bestFit="1" customWidth="1"/>
    <col min="22" max="22" width="1.28515625" style="11" customWidth="1"/>
    <col min="23" max="23" width="17.28515625" style="11" bestFit="1" customWidth="1"/>
    <col min="24" max="24" width="0.28515625" customWidth="1"/>
    <col min="26" max="26" width="16.140625" bestFit="1" customWidth="1"/>
  </cols>
  <sheetData>
    <row r="1" spans="1:26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6" ht="21.75" customHeight="1" x14ac:dyDescent="0.2">
      <c r="A2" s="28" t="s">
        <v>59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6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6" ht="14.45" customHeight="1" x14ac:dyDescent="0.2"/>
    <row r="5" spans="1:26" ht="14.45" customHeight="1" x14ac:dyDescent="0.2">
      <c r="A5" s="1" t="s">
        <v>76</v>
      </c>
      <c r="B5" s="29" t="s">
        <v>77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  <row r="6" spans="1:26" ht="14.45" customHeight="1" x14ac:dyDescent="0.2">
      <c r="D6" s="24" t="s">
        <v>78</v>
      </c>
      <c r="E6" s="24"/>
      <c r="F6" s="24"/>
      <c r="G6" s="24"/>
      <c r="H6" s="24"/>
      <c r="I6" s="24"/>
      <c r="J6" s="24"/>
      <c r="K6" s="24"/>
      <c r="L6" s="24"/>
      <c r="N6" s="24" t="s">
        <v>79</v>
      </c>
      <c r="O6" s="24"/>
      <c r="P6" s="24"/>
      <c r="Q6" s="24"/>
      <c r="R6" s="24"/>
      <c r="S6" s="24"/>
      <c r="T6" s="24"/>
      <c r="U6" s="24"/>
      <c r="V6" s="24"/>
      <c r="W6" s="24"/>
    </row>
    <row r="7" spans="1:26" ht="14.45" customHeight="1" x14ac:dyDescent="0.2">
      <c r="D7" s="12"/>
      <c r="E7" s="12"/>
      <c r="F7" s="12"/>
      <c r="G7" s="12"/>
      <c r="H7" s="12"/>
      <c r="I7" s="12"/>
      <c r="J7" s="27" t="s">
        <v>44</v>
      </c>
      <c r="K7" s="27"/>
      <c r="L7" s="27"/>
      <c r="N7" s="12"/>
      <c r="O7" s="12"/>
      <c r="P7" s="12"/>
      <c r="Q7" s="12"/>
      <c r="R7" s="12"/>
      <c r="S7" s="12"/>
      <c r="T7" s="12"/>
      <c r="U7" s="27" t="s">
        <v>44</v>
      </c>
      <c r="V7" s="27"/>
      <c r="W7" s="27"/>
    </row>
    <row r="8" spans="1:26" ht="14.45" customHeight="1" x14ac:dyDescent="0.2">
      <c r="A8" s="24" t="s">
        <v>80</v>
      </c>
      <c r="B8" s="24"/>
      <c r="D8" s="2" t="s">
        <v>81</v>
      </c>
      <c r="F8" s="2" t="s">
        <v>82</v>
      </c>
      <c r="H8" s="2" t="s">
        <v>83</v>
      </c>
      <c r="J8" s="4" t="s">
        <v>49</v>
      </c>
      <c r="K8" s="12"/>
      <c r="L8" s="4" t="s">
        <v>64</v>
      </c>
      <c r="N8" s="2" t="s">
        <v>81</v>
      </c>
      <c r="P8" s="24" t="s">
        <v>82</v>
      </c>
      <c r="Q8" s="24"/>
      <c r="S8" s="2" t="s">
        <v>83</v>
      </c>
      <c r="U8" s="4" t="s">
        <v>49</v>
      </c>
      <c r="V8" s="12"/>
      <c r="W8" s="4" t="s">
        <v>64</v>
      </c>
    </row>
    <row r="9" spans="1:26" ht="21.75" customHeight="1" x14ac:dyDescent="0.2">
      <c r="A9" s="25" t="s">
        <v>39</v>
      </c>
      <c r="B9" s="25"/>
      <c r="D9" s="13">
        <v>0</v>
      </c>
      <c r="F9" s="13">
        <v>1968052347</v>
      </c>
      <c r="H9" s="13">
        <v>-5714</v>
      </c>
      <c r="J9" s="13">
        <f>D9+F9+H9</f>
        <v>1968046633</v>
      </c>
      <c r="L9" s="14">
        <f>J9/-49150364680*100</f>
        <v>-4.0041343453161122</v>
      </c>
      <c r="N9" s="13">
        <v>0</v>
      </c>
      <c r="P9" s="54">
        <v>13124103068</v>
      </c>
      <c r="Q9" s="54"/>
      <c r="S9" s="13">
        <v>12928608587</v>
      </c>
      <c r="U9" s="13">
        <f>N9+P9+S9</f>
        <v>26052711655</v>
      </c>
      <c r="W9" s="14">
        <f>U9/407420338852*100</f>
        <v>6.3945535287731285</v>
      </c>
      <c r="Z9" s="15"/>
    </row>
    <row r="10" spans="1:26" ht="21.75" customHeight="1" x14ac:dyDescent="0.2">
      <c r="A10" s="20" t="s">
        <v>28</v>
      </c>
      <c r="B10" s="20"/>
      <c r="D10" s="15">
        <v>0</v>
      </c>
      <c r="F10" s="15">
        <v>0</v>
      </c>
      <c r="H10" s="15">
        <f>'درآمد ناشی از فروش'!I9</f>
        <v>-4231522979</v>
      </c>
      <c r="J10" s="58">
        <f t="shared" ref="J10:J51" si="0">D10+F10+H10</f>
        <v>-4231522979</v>
      </c>
      <c r="L10" s="32">
        <f t="shared" ref="L10:L51" si="1">J10/-49150364680*100</f>
        <v>8.6093419785385006</v>
      </c>
      <c r="N10" s="15">
        <v>0</v>
      </c>
      <c r="P10" s="55">
        <v>0</v>
      </c>
      <c r="Q10" s="55"/>
      <c r="S10" s="15">
        <v>-7866156594</v>
      </c>
      <c r="U10" s="58">
        <f t="shared" ref="U10:U51" si="2">N10+P10+S10</f>
        <v>-7866156594</v>
      </c>
      <c r="W10" s="32">
        <f t="shared" ref="W10:W51" si="3">U10/407420338852*100</f>
        <v>-1.930722608538566</v>
      </c>
      <c r="Z10" s="15"/>
    </row>
    <row r="11" spans="1:26" ht="21.75" customHeight="1" x14ac:dyDescent="0.2">
      <c r="A11" s="20" t="s">
        <v>37</v>
      </c>
      <c r="B11" s="20"/>
      <c r="D11" s="15">
        <v>0</v>
      </c>
      <c r="F11" s="15">
        <v>-6960460543</v>
      </c>
      <c r="H11" s="15">
        <v>-4090</v>
      </c>
      <c r="J11" s="58">
        <f t="shared" si="0"/>
        <v>-6960464633</v>
      </c>
      <c r="L11" s="32">
        <f t="shared" si="1"/>
        <v>14.161572713279003</v>
      </c>
      <c r="N11" s="15">
        <v>0</v>
      </c>
      <c r="P11" s="55">
        <v>-19428409082</v>
      </c>
      <c r="Q11" s="55"/>
      <c r="S11" s="15">
        <v>778713832</v>
      </c>
      <c r="U11" s="58">
        <f t="shared" si="2"/>
        <v>-18649695250</v>
      </c>
      <c r="W11" s="32">
        <f t="shared" si="3"/>
        <v>-4.5775071766298616</v>
      </c>
    </row>
    <row r="12" spans="1:26" ht="21.75" customHeight="1" x14ac:dyDescent="0.2">
      <c r="A12" s="20" t="s">
        <v>19</v>
      </c>
      <c r="B12" s="20"/>
      <c r="D12" s="15">
        <v>0</v>
      </c>
      <c r="F12" s="15">
        <v>0</v>
      </c>
      <c r="H12" s="15">
        <f>'درآمد ناشی از فروش'!I11</f>
        <v>-104223765</v>
      </c>
      <c r="J12" s="58">
        <f t="shared" si="0"/>
        <v>-104223765</v>
      </c>
      <c r="L12" s="32">
        <f t="shared" si="1"/>
        <v>0.21205084779851116</v>
      </c>
      <c r="N12" s="15">
        <v>684986595</v>
      </c>
      <c r="P12" s="55">
        <v>0</v>
      </c>
      <c r="Q12" s="55"/>
      <c r="S12" s="15">
        <v>3327370941</v>
      </c>
      <c r="U12" s="58">
        <f t="shared" si="2"/>
        <v>4012357536</v>
      </c>
      <c r="W12" s="32">
        <f t="shared" si="3"/>
        <v>0.98482013620275688</v>
      </c>
    </row>
    <row r="13" spans="1:26" ht="21.75" customHeight="1" x14ac:dyDescent="0.2">
      <c r="A13" s="20" t="s">
        <v>31</v>
      </c>
      <c r="B13" s="20"/>
      <c r="D13" s="15">
        <v>0</v>
      </c>
      <c r="F13" s="15">
        <v>-4615988959</v>
      </c>
      <c r="H13" s="15">
        <v>0</v>
      </c>
      <c r="J13" s="58">
        <f t="shared" si="0"/>
        <v>-4615988959</v>
      </c>
      <c r="L13" s="32">
        <f t="shared" si="1"/>
        <v>9.3915660423946221</v>
      </c>
      <c r="N13" s="15">
        <v>20926026000</v>
      </c>
      <c r="P13" s="55">
        <v>-7204888008</v>
      </c>
      <c r="Q13" s="55"/>
      <c r="S13" s="15">
        <v>-2437192103</v>
      </c>
      <c r="U13" s="58">
        <f t="shared" si="2"/>
        <v>11283945889</v>
      </c>
      <c r="W13" s="32">
        <f t="shared" si="3"/>
        <v>2.769607899496402</v>
      </c>
    </row>
    <row r="14" spans="1:26" ht="21.75" customHeight="1" x14ac:dyDescent="0.2">
      <c r="A14" s="20" t="s">
        <v>41</v>
      </c>
      <c r="B14" s="20"/>
      <c r="D14" s="15">
        <v>0</v>
      </c>
      <c r="F14" s="15">
        <v>-2422511460</v>
      </c>
      <c r="H14" s="15">
        <v>0</v>
      </c>
      <c r="J14" s="58">
        <f t="shared" si="0"/>
        <v>-2422511460</v>
      </c>
      <c r="L14" s="32">
        <f t="shared" si="1"/>
        <v>4.9287761663053447</v>
      </c>
      <c r="N14" s="15">
        <v>3401469750</v>
      </c>
      <c r="P14" s="55">
        <v>-3508978054</v>
      </c>
      <c r="Q14" s="55"/>
      <c r="S14" s="15">
        <v>-8261347011</v>
      </c>
      <c r="U14" s="58">
        <f t="shared" si="2"/>
        <v>-8368855315</v>
      </c>
      <c r="W14" s="32">
        <f t="shared" si="3"/>
        <v>-2.0541083782368754</v>
      </c>
    </row>
    <row r="15" spans="1:26" ht="21.75" customHeight="1" x14ac:dyDescent="0.2">
      <c r="A15" s="20" t="s">
        <v>32</v>
      </c>
      <c r="B15" s="20"/>
      <c r="D15" s="15">
        <v>0</v>
      </c>
      <c r="F15" s="15">
        <v>-4521882146</v>
      </c>
      <c r="H15" s="15">
        <v>0</v>
      </c>
      <c r="J15" s="58">
        <f t="shared" si="0"/>
        <v>-4521882146</v>
      </c>
      <c r="L15" s="32">
        <f t="shared" si="1"/>
        <v>9.2000988709652844</v>
      </c>
      <c r="N15" s="15">
        <v>0</v>
      </c>
      <c r="P15" s="55">
        <v>-10993379062</v>
      </c>
      <c r="Q15" s="55"/>
      <c r="S15" s="15">
        <v>-1918028446</v>
      </c>
      <c r="U15" s="58">
        <f t="shared" si="2"/>
        <v>-12911407508</v>
      </c>
      <c r="W15" s="32">
        <f t="shared" si="3"/>
        <v>-3.1690630723986057</v>
      </c>
    </row>
    <row r="16" spans="1:26" ht="21.75" customHeight="1" x14ac:dyDescent="0.2">
      <c r="A16" s="20" t="s">
        <v>30</v>
      </c>
      <c r="B16" s="20"/>
      <c r="D16" s="15">
        <v>8719730512</v>
      </c>
      <c r="F16" s="15">
        <v>-9006725354</v>
      </c>
      <c r="H16" s="15">
        <v>0</v>
      </c>
      <c r="J16" s="58">
        <f t="shared" si="0"/>
        <v>-286994842</v>
      </c>
      <c r="L16" s="32">
        <f t="shared" si="1"/>
        <v>0.58391192795520064</v>
      </c>
      <c r="N16" s="15">
        <v>8719730512</v>
      </c>
      <c r="P16" s="55">
        <v>2414173655</v>
      </c>
      <c r="Q16" s="55"/>
      <c r="S16" s="15">
        <v>-4211880633</v>
      </c>
      <c r="U16" s="58">
        <f t="shared" si="2"/>
        <v>6922023534</v>
      </c>
      <c r="W16" s="32">
        <f t="shared" si="3"/>
        <v>1.6989882128870604</v>
      </c>
    </row>
    <row r="17" spans="1:23" ht="21.75" customHeight="1" x14ac:dyDescent="0.2">
      <c r="A17" s="20" t="s">
        <v>84</v>
      </c>
      <c r="B17" s="20"/>
      <c r="D17" s="15">
        <v>0</v>
      </c>
      <c r="F17" s="15">
        <v>0</v>
      </c>
      <c r="H17" s="15">
        <v>0</v>
      </c>
      <c r="J17" s="58">
        <f t="shared" si="0"/>
        <v>0</v>
      </c>
      <c r="L17" s="32">
        <f t="shared" si="1"/>
        <v>0</v>
      </c>
      <c r="N17" s="15">
        <v>0</v>
      </c>
      <c r="P17" s="55">
        <v>0</v>
      </c>
      <c r="Q17" s="55"/>
      <c r="S17" s="15">
        <v>976108456</v>
      </c>
      <c r="U17" s="58">
        <f t="shared" si="2"/>
        <v>976108456</v>
      </c>
      <c r="W17" s="32">
        <f t="shared" si="3"/>
        <v>0.23958265283230801</v>
      </c>
    </row>
    <row r="18" spans="1:23" ht="21.75" customHeight="1" x14ac:dyDescent="0.2">
      <c r="A18" s="20" t="s">
        <v>85</v>
      </c>
      <c r="B18" s="20"/>
      <c r="D18" s="15">
        <v>0</v>
      </c>
      <c r="F18" s="15">
        <v>0</v>
      </c>
      <c r="H18" s="15">
        <v>0</v>
      </c>
      <c r="J18" s="58">
        <f t="shared" si="0"/>
        <v>0</v>
      </c>
      <c r="L18" s="32">
        <f t="shared" si="1"/>
        <v>0</v>
      </c>
      <c r="N18" s="15">
        <v>0</v>
      </c>
      <c r="P18" s="55">
        <v>0</v>
      </c>
      <c r="Q18" s="55"/>
      <c r="S18" s="15">
        <v>7072951913</v>
      </c>
      <c r="U18" s="58">
        <f t="shared" si="2"/>
        <v>7072951913</v>
      </c>
      <c r="W18" s="32">
        <f t="shared" si="3"/>
        <v>1.7360330937158563</v>
      </c>
    </row>
    <row r="19" spans="1:23" ht="21.75" customHeight="1" x14ac:dyDescent="0.2">
      <c r="A19" s="20" t="s">
        <v>86</v>
      </c>
      <c r="B19" s="20"/>
      <c r="D19" s="15">
        <v>0</v>
      </c>
      <c r="F19" s="15">
        <v>0</v>
      </c>
      <c r="H19" s="15">
        <v>0</v>
      </c>
      <c r="J19" s="58">
        <f t="shared" si="0"/>
        <v>0</v>
      </c>
      <c r="L19" s="32">
        <f t="shared" si="1"/>
        <v>0</v>
      </c>
      <c r="N19" s="15">
        <v>0</v>
      </c>
      <c r="P19" s="55">
        <v>0</v>
      </c>
      <c r="Q19" s="55"/>
      <c r="S19" s="15">
        <v>-10720063</v>
      </c>
      <c r="U19" s="58">
        <f t="shared" si="2"/>
        <v>-10720063</v>
      </c>
      <c r="W19" s="32">
        <f t="shared" si="3"/>
        <v>-2.6312046743189673E-3</v>
      </c>
    </row>
    <row r="20" spans="1:23" ht="21.75" customHeight="1" x14ac:dyDescent="0.2">
      <c r="A20" s="20" t="s">
        <v>87</v>
      </c>
      <c r="B20" s="20"/>
      <c r="D20" s="15">
        <v>0</v>
      </c>
      <c r="F20" s="15">
        <v>0</v>
      </c>
      <c r="H20" s="15">
        <v>0</v>
      </c>
      <c r="J20" s="58">
        <f t="shared" si="0"/>
        <v>0</v>
      </c>
      <c r="L20" s="32">
        <f t="shared" si="1"/>
        <v>0</v>
      </c>
      <c r="N20" s="15">
        <v>0</v>
      </c>
      <c r="P20" s="55">
        <v>0</v>
      </c>
      <c r="Q20" s="55"/>
      <c r="S20" s="15">
        <v>5476474127</v>
      </c>
      <c r="U20" s="58">
        <f t="shared" si="2"/>
        <v>5476474127</v>
      </c>
      <c r="W20" s="32">
        <f t="shared" si="3"/>
        <v>1.344182802073951</v>
      </c>
    </row>
    <row r="21" spans="1:23" ht="21.75" customHeight="1" x14ac:dyDescent="0.2">
      <c r="A21" s="20" t="s">
        <v>42</v>
      </c>
      <c r="B21" s="20"/>
      <c r="D21" s="15">
        <v>4508093440</v>
      </c>
      <c r="F21" s="15">
        <v>-10011341976</v>
      </c>
      <c r="H21" s="15">
        <v>0</v>
      </c>
      <c r="J21" s="58">
        <f t="shared" si="0"/>
        <v>-5503248536</v>
      </c>
      <c r="L21" s="32">
        <f t="shared" si="1"/>
        <v>11.196760332969314</v>
      </c>
      <c r="N21" s="15">
        <v>4508093440</v>
      </c>
      <c r="P21" s="55">
        <v>3198890335</v>
      </c>
      <c r="Q21" s="55"/>
      <c r="S21" s="15">
        <v>8913646351</v>
      </c>
      <c r="U21" s="58">
        <f t="shared" si="2"/>
        <v>16620630126</v>
      </c>
      <c r="W21" s="32">
        <f t="shared" si="3"/>
        <v>4.0794797267196889</v>
      </c>
    </row>
    <row r="22" spans="1:23" ht="21.75" customHeight="1" x14ac:dyDescent="0.2">
      <c r="A22" s="20" t="s">
        <v>33</v>
      </c>
      <c r="B22" s="20"/>
      <c r="D22" s="15">
        <v>0</v>
      </c>
      <c r="F22" s="15">
        <v>5571659992</v>
      </c>
      <c r="H22" s="15">
        <v>0</v>
      </c>
      <c r="J22" s="58">
        <f t="shared" si="0"/>
        <v>5571659992</v>
      </c>
      <c r="L22" s="32">
        <f t="shared" si="1"/>
        <v>-11.335948427392218</v>
      </c>
      <c r="N22" s="15">
        <v>8020962300</v>
      </c>
      <c r="P22" s="55">
        <v>44432387382</v>
      </c>
      <c r="Q22" s="55"/>
      <c r="S22" s="15">
        <v>27365699475</v>
      </c>
      <c r="U22" s="58">
        <f t="shared" si="2"/>
        <v>79819049157</v>
      </c>
      <c r="W22" s="32">
        <f t="shared" si="3"/>
        <v>19.591326584703264</v>
      </c>
    </row>
    <row r="23" spans="1:23" ht="21.75" customHeight="1" x14ac:dyDescent="0.2">
      <c r="A23" s="20" t="s">
        <v>27</v>
      </c>
      <c r="B23" s="20"/>
      <c r="D23" s="15">
        <v>0</v>
      </c>
      <c r="F23" s="15">
        <v>-2078821614</v>
      </c>
      <c r="H23" s="15">
        <v>0</v>
      </c>
      <c r="J23" s="58">
        <f t="shared" si="0"/>
        <v>-2078821614</v>
      </c>
      <c r="L23" s="32">
        <f t="shared" si="1"/>
        <v>4.2295141196498642</v>
      </c>
      <c r="N23" s="15">
        <v>7193099014</v>
      </c>
      <c r="P23" s="55">
        <v>273529098</v>
      </c>
      <c r="Q23" s="55"/>
      <c r="S23" s="15">
        <v>-579970755</v>
      </c>
      <c r="U23" s="58">
        <f t="shared" si="2"/>
        <v>6886657357</v>
      </c>
      <c r="W23" s="32">
        <f t="shared" si="3"/>
        <v>1.6903076995136601</v>
      </c>
    </row>
    <row r="24" spans="1:23" ht="21.75" customHeight="1" x14ac:dyDescent="0.2">
      <c r="A24" s="20" t="s">
        <v>20</v>
      </c>
      <c r="B24" s="20"/>
      <c r="D24" s="15">
        <v>5447509906</v>
      </c>
      <c r="F24" s="15">
        <v>-8943719221</v>
      </c>
      <c r="H24" s="15">
        <v>0</v>
      </c>
      <c r="J24" s="58">
        <f t="shared" si="0"/>
        <v>-3496209315</v>
      </c>
      <c r="L24" s="32">
        <f t="shared" si="1"/>
        <v>7.1132927248099511</v>
      </c>
      <c r="N24" s="15">
        <v>5447509906</v>
      </c>
      <c r="P24" s="55">
        <v>1450938961</v>
      </c>
      <c r="Q24" s="55"/>
      <c r="S24" s="15">
        <v>4604420354</v>
      </c>
      <c r="U24" s="58">
        <f t="shared" si="2"/>
        <v>11502869221</v>
      </c>
      <c r="W24" s="32">
        <f t="shared" si="3"/>
        <v>2.8233419208800341</v>
      </c>
    </row>
    <row r="25" spans="1:23" ht="21.75" customHeight="1" x14ac:dyDescent="0.2">
      <c r="A25" s="20" t="s">
        <v>24</v>
      </c>
      <c r="B25" s="20"/>
      <c r="D25" s="15">
        <v>18062129102</v>
      </c>
      <c r="F25" s="15">
        <v>-22926418398</v>
      </c>
      <c r="H25" s="15">
        <v>0</v>
      </c>
      <c r="J25" s="58">
        <f t="shared" si="0"/>
        <v>-4864289296</v>
      </c>
      <c r="L25" s="32">
        <f t="shared" si="1"/>
        <v>9.8967511791003044</v>
      </c>
      <c r="N25" s="15">
        <v>48203611502</v>
      </c>
      <c r="P25" s="55">
        <v>10001008221</v>
      </c>
      <c r="Q25" s="55"/>
      <c r="S25" s="15">
        <v>34303507213</v>
      </c>
      <c r="U25" s="58">
        <f t="shared" si="2"/>
        <v>92508126936</v>
      </c>
      <c r="W25" s="32">
        <f t="shared" si="3"/>
        <v>22.705819546629115</v>
      </c>
    </row>
    <row r="26" spans="1:23" ht="21.75" customHeight="1" x14ac:dyDescent="0.2">
      <c r="A26" s="20" t="s">
        <v>88</v>
      </c>
      <c r="B26" s="20"/>
      <c r="D26" s="15">
        <v>0</v>
      </c>
      <c r="F26" s="15">
        <v>0</v>
      </c>
      <c r="H26" s="15">
        <v>0</v>
      </c>
      <c r="J26" s="58">
        <f t="shared" si="0"/>
        <v>0</v>
      </c>
      <c r="L26" s="32">
        <f t="shared" si="1"/>
        <v>0</v>
      </c>
      <c r="N26" s="15">
        <v>0</v>
      </c>
      <c r="P26" s="55">
        <v>0</v>
      </c>
      <c r="Q26" s="55"/>
      <c r="S26" s="15">
        <v>-6019414543</v>
      </c>
      <c r="U26" s="58">
        <f t="shared" si="2"/>
        <v>-6019414543</v>
      </c>
      <c r="W26" s="32">
        <f t="shared" si="3"/>
        <v>-1.4774457652166011</v>
      </c>
    </row>
    <row r="27" spans="1:23" ht="21.75" customHeight="1" x14ac:dyDescent="0.2">
      <c r="A27" s="20" t="s">
        <v>89</v>
      </c>
      <c r="B27" s="20"/>
      <c r="D27" s="15">
        <v>0</v>
      </c>
      <c r="F27" s="15">
        <v>0</v>
      </c>
      <c r="H27" s="15">
        <v>0</v>
      </c>
      <c r="J27" s="58">
        <f t="shared" si="0"/>
        <v>0</v>
      </c>
      <c r="L27" s="32">
        <f t="shared" si="1"/>
        <v>0</v>
      </c>
      <c r="N27" s="15">
        <v>0</v>
      </c>
      <c r="P27" s="55">
        <v>0</v>
      </c>
      <c r="Q27" s="55"/>
      <c r="S27" s="15">
        <v>1504137389</v>
      </c>
      <c r="U27" s="58">
        <f t="shared" si="2"/>
        <v>1504137389</v>
      </c>
      <c r="W27" s="32">
        <f t="shared" si="3"/>
        <v>0.36918564086374556</v>
      </c>
    </row>
    <row r="28" spans="1:23" ht="21.75" customHeight="1" x14ac:dyDescent="0.2">
      <c r="A28" s="20" t="s">
        <v>90</v>
      </c>
      <c r="B28" s="20"/>
      <c r="D28" s="15">
        <v>0</v>
      </c>
      <c r="F28" s="15">
        <v>0</v>
      </c>
      <c r="H28" s="15">
        <v>0</v>
      </c>
      <c r="J28" s="58">
        <f t="shared" si="0"/>
        <v>0</v>
      </c>
      <c r="L28" s="32">
        <f t="shared" si="1"/>
        <v>0</v>
      </c>
      <c r="N28" s="15">
        <v>0</v>
      </c>
      <c r="P28" s="55">
        <v>0</v>
      </c>
      <c r="Q28" s="55"/>
      <c r="S28" s="15">
        <v>-2898129619</v>
      </c>
      <c r="U28" s="58">
        <f t="shared" si="2"/>
        <v>-2898129619</v>
      </c>
      <c r="W28" s="32">
        <f t="shared" si="3"/>
        <v>-0.71133650989691466</v>
      </c>
    </row>
    <row r="29" spans="1:23" ht="21.75" customHeight="1" x14ac:dyDescent="0.2">
      <c r="A29" s="20" t="s">
        <v>36</v>
      </c>
      <c r="B29" s="20"/>
      <c r="D29" s="15">
        <v>214846305</v>
      </c>
      <c r="F29" s="15">
        <v>-1154092050</v>
      </c>
      <c r="H29" s="15">
        <v>0</v>
      </c>
      <c r="J29" s="58">
        <f t="shared" si="0"/>
        <v>-939245745</v>
      </c>
      <c r="L29" s="32">
        <f t="shared" si="1"/>
        <v>1.9109639391591184</v>
      </c>
      <c r="N29" s="15">
        <v>214846305</v>
      </c>
      <c r="P29" s="55">
        <v>2159066879</v>
      </c>
      <c r="Q29" s="55"/>
      <c r="S29" s="15">
        <v>1437386625</v>
      </c>
      <c r="U29" s="58">
        <f t="shared" si="2"/>
        <v>3811299809</v>
      </c>
      <c r="W29" s="32">
        <f t="shared" si="3"/>
        <v>0.93547116958844245</v>
      </c>
    </row>
    <row r="30" spans="1:23" ht="21.75" customHeight="1" x14ac:dyDescent="0.2">
      <c r="A30" s="20" t="s">
        <v>91</v>
      </c>
      <c r="B30" s="20"/>
      <c r="D30" s="15">
        <v>0</v>
      </c>
      <c r="F30" s="15">
        <v>0</v>
      </c>
      <c r="H30" s="15">
        <v>0</v>
      </c>
      <c r="J30" s="58">
        <f t="shared" si="0"/>
        <v>0</v>
      </c>
      <c r="L30" s="32">
        <f t="shared" si="1"/>
        <v>0</v>
      </c>
      <c r="N30" s="15">
        <v>0</v>
      </c>
      <c r="P30" s="55">
        <v>0</v>
      </c>
      <c r="Q30" s="55"/>
      <c r="S30" s="15">
        <v>18031740579</v>
      </c>
      <c r="U30" s="58">
        <f t="shared" si="2"/>
        <v>18031740579</v>
      </c>
      <c r="W30" s="32">
        <f t="shared" si="3"/>
        <v>4.4258322080356995</v>
      </c>
    </row>
    <row r="31" spans="1:23" ht="21.75" customHeight="1" x14ac:dyDescent="0.2">
      <c r="A31" s="20" t="s">
        <v>34</v>
      </c>
      <c r="B31" s="20"/>
      <c r="D31" s="15">
        <v>0</v>
      </c>
      <c r="F31" s="15">
        <v>-852315776</v>
      </c>
      <c r="H31" s="15">
        <v>0</v>
      </c>
      <c r="J31" s="58">
        <f t="shared" si="0"/>
        <v>-852315776</v>
      </c>
      <c r="L31" s="32">
        <f t="shared" si="1"/>
        <v>1.7340985800392641</v>
      </c>
      <c r="N31" s="15">
        <v>11123015000</v>
      </c>
      <c r="P31" s="55">
        <v>6202691081</v>
      </c>
      <c r="Q31" s="55"/>
      <c r="S31" s="15">
        <v>18102374553</v>
      </c>
      <c r="U31" s="58">
        <f t="shared" si="2"/>
        <v>35428080634</v>
      </c>
      <c r="W31" s="32">
        <f t="shared" si="3"/>
        <v>8.6957074194741288</v>
      </c>
    </row>
    <row r="32" spans="1:23" ht="21.75" customHeight="1" x14ac:dyDescent="0.2">
      <c r="A32" s="20" t="s">
        <v>35</v>
      </c>
      <c r="B32" s="20"/>
      <c r="D32" s="15">
        <v>0</v>
      </c>
      <c r="F32" s="15">
        <v>1702488807</v>
      </c>
      <c r="H32" s="15">
        <v>0</v>
      </c>
      <c r="J32" s="58">
        <f t="shared" si="0"/>
        <v>1702488807</v>
      </c>
      <c r="L32" s="32">
        <f t="shared" si="1"/>
        <v>-3.4638375891700504</v>
      </c>
      <c r="N32" s="15">
        <v>3899353442</v>
      </c>
      <c r="P32" s="55">
        <v>10863890110</v>
      </c>
      <c r="Q32" s="55"/>
      <c r="S32" s="15">
        <v>1906952374</v>
      </c>
      <c r="U32" s="58">
        <f t="shared" si="2"/>
        <v>16670195926</v>
      </c>
      <c r="W32" s="32">
        <f t="shared" si="3"/>
        <v>4.0916454914774487</v>
      </c>
    </row>
    <row r="33" spans="1:23" ht="21.75" customHeight="1" x14ac:dyDescent="0.2">
      <c r="A33" s="20" t="s">
        <v>92</v>
      </c>
      <c r="B33" s="20"/>
      <c r="D33" s="15">
        <v>0</v>
      </c>
      <c r="F33" s="15">
        <v>0</v>
      </c>
      <c r="H33" s="15">
        <v>0</v>
      </c>
      <c r="J33" s="58">
        <f t="shared" si="0"/>
        <v>0</v>
      </c>
      <c r="L33" s="32">
        <f t="shared" si="1"/>
        <v>0</v>
      </c>
      <c r="N33" s="15">
        <v>7800000000</v>
      </c>
      <c r="P33" s="55">
        <v>0</v>
      </c>
      <c r="Q33" s="55"/>
      <c r="S33" s="15">
        <v>-7992161164</v>
      </c>
      <c r="U33" s="58">
        <f t="shared" si="2"/>
        <v>-192161164</v>
      </c>
      <c r="W33" s="32">
        <f t="shared" si="3"/>
        <v>-4.7165334097325144E-2</v>
      </c>
    </row>
    <row r="34" spans="1:23" ht="21.75" customHeight="1" x14ac:dyDescent="0.2">
      <c r="A34" s="20" t="s">
        <v>93</v>
      </c>
      <c r="B34" s="20"/>
      <c r="D34" s="15">
        <v>0</v>
      </c>
      <c r="F34" s="15">
        <v>0</v>
      </c>
      <c r="H34" s="15">
        <v>0</v>
      </c>
      <c r="J34" s="58">
        <f t="shared" si="0"/>
        <v>0</v>
      </c>
      <c r="L34" s="32">
        <f t="shared" si="1"/>
        <v>0</v>
      </c>
      <c r="N34" s="15">
        <v>0</v>
      </c>
      <c r="P34" s="55">
        <v>0</v>
      </c>
      <c r="Q34" s="55"/>
      <c r="S34" s="15">
        <v>-940692554</v>
      </c>
      <c r="U34" s="58">
        <f t="shared" si="2"/>
        <v>-940692554</v>
      </c>
      <c r="W34" s="32">
        <f t="shared" si="3"/>
        <v>-0.23088993461902677</v>
      </c>
    </row>
    <row r="35" spans="1:23" ht="21.75" customHeight="1" x14ac:dyDescent="0.2">
      <c r="A35" s="20" t="s">
        <v>94</v>
      </c>
      <c r="B35" s="20"/>
      <c r="D35" s="15">
        <v>0</v>
      </c>
      <c r="F35" s="15">
        <v>0</v>
      </c>
      <c r="H35" s="15">
        <v>0</v>
      </c>
      <c r="J35" s="58">
        <f t="shared" si="0"/>
        <v>0</v>
      </c>
      <c r="L35" s="32">
        <f t="shared" si="1"/>
        <v>0</v>
      </c>
      <c r="N35" s="15">
        <v>0</v>
      </c>
      <c r="P35" s="55">
        <v>0</v>
      </c>
      <c r="Q35" s="55"/>
      <c r="S35" s="15">
        <v>-9247650012</v>
      </c>
      <c r="U35" s="58">
        <f t="shared" si="2"/>
        <v>-9247650012</v>
      </c>
      <c r="W35" s="32">
        <f t="shared" si="3"/>
        <v>-2.2698056847278094</v>
      </c>
    </row>
    <row r="36" spans="1:23" ht="21.75" customHeight="1" x14ac:dyDescent="0.2">
      <c r="A36" s="20" t="s">
        <v>29</v>
      </c>
      <c r="B36" s="20"/>
      <c r="D36" s="15">
        <v>0</v>
      </c>
      <c r="F36" s="15">
        <v>230850140</v>
      </c>
      <c r="H36" s="15">
        <v>0</v>
      </c>
      <c r="J36" s="58">
        <f t="shared" si="0"/>
        <v>230850140</v>
      </c>
      <c r="L36" s="32">
        <f t="shared" si="1"/>
        <v>-0.46968143879090335</v>
      </c>
      <c r="N36" s="15">
        <v>0</v>
      </c>
      <c r="P36" s="55">
        <v>153900079</v>
      </c>
      <c r="Q36" s="55"/>
      <c r="S36" s="15">
        <v>15507359638</v>
      </c>
      <c r="U36" s="58">
        <f t="shared" si="2"/>
        <v>15661259717</v>
      </c>
      <c r="W36" s="32">
        <f t="shared" si="3"/>
        <v>3.8440053732047792</v>
      </c>
    </row>
    <row r="37" spans="1:23" ht="21.75" customHeight="1" x14ac:dyDescent="0.2">
      <c r="A37" s="20" t="s">
        <v>95</v>
      </c>
      <c r="B37" s="20"/>
      <c r="D37" s="15">
        <v>0</v>
      </c>
      <c r="F37" s="15">
        <v>0</v>
      </c>
      <c r="H37" s="15">
        <v>0</v>
      </c>
      <c r="J37" s="58">
        <f t="shared" si="0"/>
        <v>0</v>
      </c>
      <c r="L37" s="32">
        <f t="shared" si="1"/>
        <v>0</v>
      </c>
      <c r="N37" s="15">
        <v>0</v>
      </c>
      <c r="P37" s="55">
        <v>0</v>
      </c>
      <c r="Q37" s="55"/>
      <c r="S37" s="15">
        <v>3369650942</v>
      </c>
      <c r="U37" s="58">
        <f t="shared" si="2"/>
        <v>3369650942</v>
      </c>
      <c r="W37" s="32">
        <f t="shared" si="3"/>
        <v>0.82706988843383766</v>
      </c>
    </row>
    <row r="38" spans="1:23" ht="21.75" customHeight="1" x14ac:dyDescent="0.2">
      <c r="A38" s="20" t="s">
        <v>96</v>
      </c>
      <c r="B38" s="20"/>
      <c r="D38" s="15">
        <v>0</v>
      </c>
      <c r="F38" s="15">
        <v>0</v>
      </c>
      <c r="H38" s="15">
        <v>0</v>
      </c>
      <c r="J38" s="58">
        <f t="shared" si="0"/>
        <v>0</v>
      </c>
      <c r="L38" s="32">
        <f t="shared" si="1"/>
        <v>0</v>
      </c>
      <c r="N38" s="15">
        <v>0</v>
      </c>
      <c r="P38" s="55">
        <v>0</v>
      </c>
      <c r="Q38" s="55"/>
      <c r="S38" s="15">
        <v>7731817198</v>
      </c>
      <c r="U38" s="58">
        <f t="shared" si="2"/>
        <v>7731817198</v>
      </c>
      <c r="W38" s="32">
        <f t="shared" si="3"/>
        <v>1.8977494397521153</v>
      </c>
    </row>
    <row r="39" spans="1:23" ht="21.75" customHeight="1" x14ac:dyDescent="0.2">
      <c r="A39" s="20" t="s">
        <v>22</v>
      </c>
      <c r="B39" s="20"/>
      <c r="D39" s="15">
        <v>0</v>
      </c>
      <c r="F39" s="15">
        <v>429007328</v>
      </c>
      <c r="H39" s="15">
        <v>0</v>
      </c>
      <c r="J39" s="58">
        <f t="shared" si="0"/>
        <v>429007328</v>
      </c>
      <c r="L39" s="32">
        <f t="shared" si="1"/>
        <v>-0.87284668342363148</v>
      </c>
      <c r="N39" s="15">
        <v>0</v>
      </c>
      <c r="P39" s="55">
        <v>12921292121</v>
      </c>
      <c r="Q39" s="55"/>
      <c r="S39" s="15">
        <v>28891803422</v>
      </c>
      <c r="U39" s="58">
        <f t="shared" si="2"/>
        <v>41813095543</v>
      </c>
      <c r="W39" s="32">
        <f t="shared" si="3"/>
        <v>10.262888608069485</v>
      </c>
    </row>
    <row r="40" spans="1:23" ht="21.75" customHeight="1" x14ac:dyDescent="0.2">
      <c r="A40" s="20" t="s">
        <v>26</v>
      </c>
      <c r="B40" s="20"/>
      <c r="D40" s="15">
        <v>5659562743</v>
      </c>
      <c r="F40" s="15">
        <v>-8668492068</v>
      </c>
      <c r="H40" s="15">
        <v>0</v>
      </c>
      <c r="J40" s="58">
        <f t="shared" si="0"/>
        <v>-3008929325</v>
      </c>
      <c r="L40" s="32">
        <f t="shared" si="1"/>
        <v>6.1218860624738705</v>
      </c>
      <c r="N40" s="15">
        <v>5659562743</v>
      </c>
      <c r="P40" s="55">
        <v>6786516812</v>
      </c>
      <c r="Q40" s="55"/>
      <c r="S40" s="15">
        <v>17187124664</v>
      </c>
      <c r="U40" s="58">
        <f t="shared" si="2"/>
        <v>29633204219</v>
      </c>
      <c r="W40" s="32">
        <f t="shared" si="3"/>
        <v>7.273373809098076</v>
      </c>
    </row>
    <row r="41" spans="1:23" ht="21.75" customHeight="1" x14ac:dyDescent="0.2">
      <c r="A41" s="20" t="s">
        <v>97</v>
      </c>
      <c r="B41" s="20"/>
      <c r="D41" s="15">
        <v>0</v>
      </c>
      <c r="F41" s="15">
        <v>0</v>
      </c>
      <c r="H41" s="15">
        <v>0</v>
      </c>
      <c r="J41" s="58">
        <f t="shared" si="0"/>
        <v>0</v>
      </c>
      <c r="L41" s="32">
        <f t="shared" si="1"/>
        <v>0</v>
      </c>
      <c r="N41" s="15">
        <v>0</v>
      </c>
      <c r="P41" s="55">
        <v>0</v>
      </c>
      <c r="Q41" s="55"/>
      <c r="S41" s="15">
        <v>1301919321</v>
      </c>
      <c r="U41" s="58">
        <f t="shared" si="2"/>
        <v>1301919321</v>
      </c>
      <c r="W41" s="32">
        <f t="shared" si="3"/>
        <v>0.31955187231655041</v>
      </c>
    </row>
    <row r="42" spans="1:23" ht="21.75" customHeight="1" x14ac:dyDescent="0.2">
      <c r="A42" s="20" t="s">
        <v>38</v>
      </c>
      <c r="B42" s="20"/>
      <c r="D42" s="15">
        <v>1657898899</v>
      </c>
      <c r="F42" s="15">
        <v>-5448662820</v>
      </c>
      <c r="H42" s="15">
        <v>0</v>
      </c>
      <c r="J42" s="58">
        <f t="shared" si="0"/>
        <v>-3790763921</v>
      </c>
      <c r="L42" s="32">
        <f t="shared" si="1"/>
        <v>7.712585543729479</v>
      </c>
      <c r="N42" s="15">
        <v>1657898899</v>
      </c>
      <c r="P42" s="55">
        <v>2724331471</v>
      </c>
      <c r="Q42" s="55"/>
      <c r="S42" s="15">
        <v>2461067682</v>
      </c>
      <c r="U42" s="58">
        <f t="shared" si="2"/>
        <v>6843298052</v>
      </c>
      <c r="W42" s="32">
        <f t="shared" si="3"/>
        <v>1.6796652988121699</v>
      </c>
    </row>
    <row r="43" spans="1:23" ht="21.75" customHeight="1" x14ac:dyDescent="0.2">
      <c r="A43" s="20" t="s">
        <v>98</v>
      </c>
      <c r="B43" s="20"/>
      <c r="D43" s="15">
        <v>0</v>
      </c>
      <c r="F43" s="15">
        <v>0</v>
      </c>
      <c r="H43" s="15">
        <v>0</v>
      </c>
      <c r="J43" s="58">
        <f t="shared" si="0"/>
        <v>0</v>
      </c>
      <c r="L43" s="32">
        <f t="shared" si="1"/>
        <v>0</v>
      </c>
      <c r="N43" s="15">
        <v>0</v>
      </c>
      <c r="P43" s="55">
        <v>0</v>
      </c>
      <c r="Q43" s="55"/>
      <c r="S43" s="15">
        <v>4611454771</v>
      </c>
      <c r="U43" s="58">
        <f t="shared" si="2"/>
        <v>4611454771</v>
      </c>
      <c r="W43" s="32">
        <f t="shared" si="3"/>
        <v>1.1318666083273674</v>
      </c>
    </row>
    <row r="44" spans="1:23" ht="21.75" customHeight="1" x14ac:dyDescent="0.2">
      <c r="A44" s="20" t="s">
        <v>23</v>
      </c>
      <c r="B44" s="20"/>
      <c r="D44" s="15">
        <v>0</v>
      </c>
      <c r="F44" s="15">
        <v>-622873479</v>
      </c>
      <c r="H44" s="15">
        <v>0</v>
      </c>
      <c r="J44" s="58">
        <f t="shared" si="0"/>
        <v>-622873479</v>
      </c>
      <c r="L44" s="32">
        <f t="shared" si="1"/>
        <v>1.2672815004635283</v>
      </c>
      <c r="N44" s="15">
        <v>0</v>
      </c>
      <c r="P44" s="55">
        <v>1847857569</v>
      </c>
      <c r="Q44" s="55"/>
      <c r="S44" s="15">
        <v>3480008474</v>
      </c>
      <c r="U44" s="58">
        <f t="shared" si="2"/>
        <v>5327866043</v>
      </c>
      <c r="W44" s="32">
        <f t="shared" si="3"/>
        <v>1.3077074301230225</v>
      </c>
    </row>
    <row r="45" spans="1:23" ht="21.75" customHeight="1" x14ac:dyDescent="0.2">
      <c r="A45" s="20" t="s">
        <v>40</v>
      </c>
      <c r="B45" s="20"/>
      <c r="D45" s="15">
        <v>2059817710</v>
      </c>
      <c r="F45" s="15">
        <v>-6934943541</v>
      </c>
      <c r="H45" s="15">
        <v>0</v>
      </c>
      <c r="J45" s="58">
        <f t="shared" si="0"/>
        <v>-4875125831</v>
      </c>
      <c r="L45" s="32">
        <f t="shared" si="1"/>
        <v>9.9187988995405352</v>
      </c>
      <c r="N45" s="15">
        <v>2059817710</v>
      </c>
      <c r="P45" s="55">
        <v>-2511671911</v>
      </c>
      <c r="Q45" s="55"/>
      <c r="S45" s="15">
        <v>-7709729979</v>
      </c>
      <c r="U45" s="58">
        <f t="shared" si="2"/>
        <v>-8161584180</v>
      </c>
      <c r="W45" s="32">
        <f t="shared" si="3"/>
        <v>-2.0032343507928765</v>
      </c>
    </row>
    <row r="46" spans="1:23" ht="21.75" customHeight="1" x14ac:dyDescent="0.2">
      <c r="A46" s="20" t="s">
        <v>43</v>
      </c>
      <c r="B46" s="20"/>
      <c r="D46" s="15">
        <v>0</v>
      </c>
      <c r="F46" s="15">
        <v>-7367819075</v>
      </c>
      <c r="H46" s="15">
        <v>0</v>
      </c>
      <c r="J46" s="58">
        <f t="shared" si="0"/>
        <v>-7367819075</v>
      </c>
      <c r="L46" s="32">
        <f t="shared" si="1"/>
        <v>14.990365021641585</v>
      </c>
      <c r="N46" s="15">
        <v>0</v>
      </c>
      <c r="P46" s="55">
        <v>-5894255526</v>
      </c>
      <c r="Q46" s="55"/>
      <c r="S46" s="15">
        <v>-5740824758</v>
      </c>
      <c r="U46" s="58">
        <f t="shared" si="2"/>
        <v>-11635080284</v>
      </c>
      <c r="W46" s="32">
        <f t="shared" si="3"/>
        <v>-2.8557926972385572</v>
      </c>
    </row>
    <row r="47" spans="1:23" ht="21.75" customHeight="1" x14ac:dyDescent="0.2">
      <c r="A47" s="20" t="s">
        <v>99</v>
      </c>
      <c r="B47" s="20"/>
      <c r="D47" s="15">
        <v>0</v>
      </c>
      <c r="F47" s="15">
        <v>0</v>
      </c>
      <c r="H47" s="15">
        <v>0</v>
      </c>
      <c r="J47" s="58">
        <f t="shared" si="0"/>
        <v>0</v>
      </c>
      <c r="L47" s="32">
        <f t="shared" si="1"/>
        <v>0</v>
      </c>
      <c r="N47" s="15">
        <v>0</v>
      </c>
      <c r="P47" s="55">
        <v>0</v>
      </c>
      <c r="Q47" s="55"/>
      <c r="S47" s="15">
        <f>34241587475+51906</f>
        <v>34241639381</v>
      </c>
      <c r="U47" s="58">
        <f t="shared" si="2"/>
        <v>34241639381</v>
      </c>
      <c r="W47" s="32">
        <f t="shared" si="3"/>
        <v>8.4044992641957084</v>
      </c>
    </row>
    <row r="48" spans="1:23" ht="21.75" customHeight="1" x14ac:dyDescent="0.2">
      <c r="A48" s="20" t="s">
        <v>100</v>
      </c>
      <c r="B48" s="20"/>
      <c r="D48" s="15">
        <v>0</v>
      </c>
      <c r="F48" s="15">
        <v>0</v>
      </c>
      <c r="H48" s="15">
        <v>0</v>
      </c>
      <c r="J48" s="58">
        <f t="shared" si="0"/>
        <v>0</v>
      </c>
      <c r="L48" s="32">
        <f t="shared" si="1"/>
        <v>0</v>
      </c>
      <c r="N48" s="15">
        <v>0</v>
      </c>
      <c r="P48" s="55">
        <v>0</v>
      </c>
      <c r="Q48" s="55"/>
      <c r="S48" s="15">
        <v>-539285845</v>
      </c>
      <c r="U48" s="58">
        <f t="shared" si="2"/>
        <v>-539285845</v>
      </c>
      <c r="W48" s="32">
        <f t="shared" si="3"/>
        <v>-0.13236596055061001</v>
      </c>
    </row>
    <row r="49" spans="1:25" ht="21.75" customHeight="1" x14ac:dyDescent="0.2">
      <c r="A49" s="20" t="s">
        <v>101</v>
      </c>
      <c r="B49" s="20"/>
      <c r="D49" s="15">
        <v>0</v>
      </c>
      <c r="F49" s="15">
        <v>0</v>
      </c>
      <c r="H49" s="15">
        <v>0</v>
      </c>
      <c r="J49" s="58">
        <f t="shared" si="0"/>
        <v>0</v>
      </c>
      <c r="L49" s="32">
        <f t="shared" si="1"/>
        <v>0</v>
      </c>
      <c r="N49" s="15">
        <v>0</v>
      </c>
      <c r="P49" s="55">
        <v>0</v>
      </c>
      <c r="Q49" s="55"/>
      <c r="S49" s="15">
        <v>4304037751</v>
      </c>
      <c r="U49" s="58">
        <f t="shared" si="2"/>
        <v>4304037751</v>
      </c>
      <c r="W49" s="32">
        <f t="shared" si="3"/>
        <v>1.0564120984061844</v>
      </c>
    </row>
    <row r="50" spans="1:25" ht="21.75" customHeight="1" x14ac:dyDescent="0.2">
      <c r="A50" s="20" t="s">
        <v>21</v>
      </c>
      <c r="B50" s="20"/>
      <c r="D50" s="15">
        <v>0</v>
      </c>
      <c r="F50" s="15">
        <v>0</v>
      </c>
      <c r="H50" s="15">
        <v>0</v>
      </c>
      <c r="J50" s="58">
        <f t="shared" si="0"/>
        <v>0</v>
      </c>
      <c r="L50" s="32">
        <f t="shared" si="1"/>
        <v>0</v>
      </c>
      <c r="N50" s="15">
        <v>0</v>
      </c>
      <c r="P50" s="55">
        <v>78174661</v>
      </c>
      <c r="Q50" s="55"/>
      <c r="S50" s="15">
        <v>-7722416218</v>
      </c>
      <c r="U50" s="58">
        <f t="shared" si="2"/>
        <v>-7644241557</v>
      </c>
      <c r="W50" s="32">
        <f t="shared" si="3"/>
        <v>-1.8762542828714441</v>
      </c>
    </row>
    <row r="51" spans="1:25" ht="21.75" customHeight="1" x14ac:dyDescent="0.2">
      <c r="A51" s="22" t="s">
        <v>25</v>
      </c>
      <c r="B51" s="22"/>
      <c r="D51" s="17">
        <v>468715847</v>
      </c>
      <c r="F51" s="17">
        <v>974169000</v>
      </c>
      <c r="H51" s="17">
        <v>0</v>
      </c>
      <c r="J51" s="58">
        <f t="shared" si="0"/>
        <v>1442884847</v>
      </c>
      <c r="L51" s="32">
        <f t="shared" si="1"/>
        <v>-2.9356544074374504</v>
      </c>
      <c r="N51" s="17">
        <v>468715847</v>
      </c>
      <c r="P51" s="55">
        <v>1583131140</v>
      </c>
      <c r="Q51" s="56"/>
      <c r="S51" s="17">
        <v>0</v>
      </c>
      <c r="U51" s="58">
        <f t="shared" si="2"/>
        <v>2051846987</v>
      </c>
      <c r="W51" s="32">
        <f t="shared" si="3"/>
        <v>0.50361918425122032</v>
      </c>
    </row>
    <row r="52" spans="1:25" ht="21.75" customHeight="1" x14ac:dyDescent="0.2">
      <c r="A52" s="23" t="s">
        <v>44</v>
      </c>
      <c r="B52" s="23"/>
      <c r="D52" s="18">
        <v>46798304464</v>
      </c>
      <c r="F52" s="18">
        <v>-91660840866</v>
      </c>
      <c r="H52" s="18">
        <f>SUM(H9:H51)</f>
        <v>-4335756548</v>
      </c>
      <c r="J52" s="18">
        <f>SUM(J9:J51)</f>
        <v>-49198292950</v>
      </c>
      <c r="L52" s="19">
        <f>SUM(L9:L51)</f>
        <v>100.09751355928289</v>
      </c>
      <c r="N52" s="18">
        <f>SUM(N9:N51)</f>
        <v>139988698965</v>
      </c>
      <c r="Q52" s="18">
        <f>SUM(P9:Q51)</f>
        <v>70674301000</v>
      </c>
      <c r="S52" s="18">
        <f>SUM(S9:S51)</f>
        <v>195722375716</v>
      </c>
      <c r="U52" s="18">
        <f>SUM(U9:U51)</f>
        <v>406385375681</v>
      </c>
      <c r="W52" s="19">
        <f>SUM(W9:W51)</f>
        <v>99.745971648367799</v>
      </c>
    </row>
    <row r="54" spans="1:25" x14ac:dyDescent="0.2">
      <c r="N54" s="44"/>
      <c r="Q54" s="44"/>
      <c r="S54" s="44"/>
    </row>
    <row r="55" spans="1:25" x14ac:dyDescent="0.2">
      <c r="D55" s="44"/>
      <c r="F55" s="44"/>
      <c r="H55" s="44"/>
    </row>
    <row r="56" spans="1:25" x14ac:dyDescent="0.2"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2">
      <c r="D57" s="44"/>
      <c r="E57" s="44"/>
      <c r="F57" s="44"/>
      <c r="G57" s="44"/>
      <c r="H57" s="44"/>
    </row>
  </sheetData>
  <mergeCells count="9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52:B52"/>
    <mergeCell ref="A49:B49"/>
    <mergeCell ref="P49:Q49"/>
    <mergeCell ref="A50:B50"/>
    <mergeCell ref="P50:Q50"/>
    <mergeCell ref="A51:B51"/>
    <mergeCell ref="P51:Q51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5"/>
  <sheetViews>
    <sheetView rightToLeft="1" workbookViewId="0">
      <selection activeCell="J10" sqref="J1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1.75" customHeight="1" x14ac:dyDescent="0.2">
      <c r="A2" s="28" t="s">
        <v>59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4.45" customHeight="1" x14ac:dyDescent="0.2"/>
    <row r="5" spans="1:10" ht="14.45" customHeight="1" x14ac:dyDescent="0.2">
      <c r="A5" s="1" t="s">
        <v>102</v>
      </c>
      <c r="B5" s="29" t="s">
        <v>103</v>
      </c>
      <c r="C5" s="29"/>
      <c r="D5" s="29"/>
      <c r="E5" s="29"/>
      <c r="F5" s="29"/>
      <c r="G5" s="29"/>
      <c r="H5" s="29"/>
      <c r="I5" s="29"/>
      <c r="J5" s="29"/>
    </row>
    <row r="6" spans="1:10" ht="14.45" customHeight="1" x14ac:dyDescent="0.2">
      <c r="D6" s="24" t="s">
        <v>78</v>
      </c>
      <c r="E6" s="24"/>
      <c r="F6" s="24"/>
      <c r="H6" s="24" t="s">
        <v>79</v>
      </c>
      <c r="I6" s="24"/>
      <c r="J6" s="24"/>
    </row>
    <row r="7" spans="1:10" ht="36.4" customHeight="1" x14ac:dyDescent="0.2">
      <c r="A7" s="24" t="s">
        <v>104</v>
      </c>
      <c r="B7" s="24"/>
      <c r="D7" s="10" t="s">
        <v>105</v>
      </c>
      <c r="E7" s="3"/>
      <c r="F7" s="10" t="s">
        <v>106</v>
      </c>
      <c r="H7" s="10" t="s">
        <v>105</v>
      </c>
      <c r="I7" s="3"/>
      <c r="J7" s="10" t="s">
        <v>106</v>
      </c>
    </row>
    <row r="8" spans="1:10" ht="21.75" customHeight="1" x14ac:dyDescent="0.2">
      <c r="A8" s="25" t="s">
        <v>52</v>
      </c>
      <c r="B8" s="25"/>
      <c r="D8" s="13">
        <v>15091046</v>
      </c>
      <c r="E8" s="11"/>
      <c r="F8" s="14">
        <f>D8/D$13*100</f>
        <v>58.821003216416671</v>
      </c>
      <c r="G8" s="11"/>
      <c r="H8" s="13">
        <v>91779248</v>
      </c>
      <c r="I8" s="11"/>
      <c r="J8" s="14">
        <f>H8/H$13*100</f>
        <v>86.874567913093443</v>
      </c>
    </row>
    <row r="9" spans="1:10" ht="21.75" customHeight="1" x14ac:dyDescent="0.2">
      <c r="A9" s="20" t="s">
        <v>53</v>
      </c>
      <c r="B9" s="20"/>
      <c r="D9" s="15">
        <v>13768</v>
      </c>
      <c r="E9" s="11"/>
      <c r="F9" s="32">
        <f t="shared" ref="F9:F12" si="0">D9/D$13*100</f>
        <v>5.3664111307037611E-2</v>
      </c>
      <c r="G9" s="11"/>
      <c r="H9" s="15">
        <v>142994</v>
      </c>
      <c r="I9" s="11"/>
      <c r="J9" s="32">
        <f t="shared" ref="J9:J12" si="1">H9/H$13*100</f>
        <v>0.13535240519910213</v>
      </c>
    </row>
    <row r="10" spans="1:10" ht="21.75" customHeight="1" x14ac:dyDescent="0.2">
      <c r="A10" s="20" t="s">
        <v>54</v>
      </c>
      <c r="B10" s="20"/>
      <c r="D10" s="15">
        <v>82924</v>
      </c>
      <c r="E10" s="11"/>
      <c r="F10" s="32">
        <f t="shared" si="0"/>
        <v>0.32321635430162599</v>
      </c>
      <c r="G10" s="11"/>
      <c r="H10" s="15">
        <v>587233</v>
      </c>
      <c r="I10" s="11"/>
      <c r="J10" s="32">
        <f t="shared" si="1"/>
        <v>0.55585128720285004</v>
      </c>
    </row>
    <row r="11" spans="1:10" ht="21.75" customHeight="1" x14ac:dyDescent="0.2">
      <c r="A11" s="20" t="s">
        <v>55</v>
      </c>
      <c r="B11" s="20"/>
      <c r="D11" s="15">
        <v>-6182</v>
      </c>
      <c r="E11" s="11"/>
      <c r="F11" s="32">
        <f t="shared" si="0"/>
        <v>-2.4095840797509187E-2</v>
      </c>
      <c r="G11" s="11"/>
      <c r="H11" s="15">
        <v>92986</v>
      </c>
      <c r="I11" s="11"/>
      <c r="J11" s="32">
        <f t="shared" si="1"/>
        <v>8.8016831124688527E-2</v>
      </c>
    </row>
    <row r="12" spans="1:10" ht="21.75" customHeight="1" x14ac:dyDescent="0.2">
      <c r="A12" s="22" t="s">
        <v>56</v>
      </c>
      <c r="B12" s="22"/>
      <c r="D12" s="17">
        <v>10474324</v>
      </c>
      <c r="E12" s="11"/>
      <c r="F12" s="32">
        <f t="shared" si="0"/>
        <v>40.826212158772179</v>
      </c>
      <c r="G12" s="11"/>
      <c r="H12" s="17">
        <v>13043242</v>
      </c>
      <c r="I12" s="11"/>
      <c r="J12" s="32">
        <f t="shared" si="1"/>
        <v>12.346211563379914</v>
      </c>
    </row>
    <row r="13" spans="1:10" ht="21.75" customHeight="1" x14ac:dyDescent="0.2">
      <c r="A13" s="23" t="s">
        <v>44</v>
      </c>
      <c r="B13" s="23"/>
      <c r="D13" s="18">
        <v>25655880</v>
      </c>
      <c r="E13" s="11"/>
      <c r="F13" s="18">
        <f>SUM(F8:F12)</f>
        <v>100</v>
      </c>
      <c r="G13" s="11"/>
      <c r="H13" s="18">
        <v>105645703</v>
      </c>
      <c r="I13" s="11"/>
      <c r="J13" s="18">
        <f>SUM(J8:J12)</f>
        <v>100</v>
      </c>
    </row>
    <row r="14" spans="1:10" x14ac:dyDescent="0.2">
      <c r="D14" s="11"/>
      <c r="E14" s="11"/>
      <c r="F14" s="11"/>
      <c r="G14" s="11"/>
      <c r="H14" s="11"/>
      <c r="I14" s="11"/>
      <c r="J14" s="11"/>
    </row>
    <row r="15" spans="1:10" x14ac:dyDescent="0.2">
      <c r="D15" s="11"/>
      <c r="E15" s="11"/>
      <c r="F15" s="11"/>
      <c r="G15" s="11"/>
      <c r="H15" s="11"/>
      <c r="I15" s="11"/>
      <c r="J15" s="11"/>
    </row>
  </sheetData>
  <mergeCells count="13">
    <mergeCell ref="A1:J1"/>
    <mergeCell ref="A2:J2"/>
    <mergeCell ref="A3:J3"/>
    <mergeCell ref="B5:J5"/>
    <mergeCell ref="D6:F6"/>
    <mergeCell ref="H6:J6"/>
    <mergeCell ref="A12:B12"/>
    <mergeCell ref="A13:B13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3"/>
  <sheetViews>
    <sheetView rightToLeft="1" workbookViewId="0">
      <selection activeCell="D8" sqref="D8:F1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8" t="s">
        <v>0</v>
      </c>
      <c r="B1" s="28"/>
      <c r="C1" s="28"/>
      <c r="D1" s="28"/>
      <c r="E1" s="28"/>
      <c r="F1" s="28"/>
    </row>
    <row r="2" spans="1:6" ht="21.75" customHeight="1" x14ac:dyDescent="0.2">
      <c r="A2" s="28" t="s">
        <v>59</v>
      </c>
      <c r="B2" s="28"/>
      <c r="C2" s="28"/>
      <c r="D2" s="28"/>
      <c r="E2" s="28"/>
      <c r="F2" s="28"/>
    </row>
    <row r="3" spans="1:6" ht="21.75" customHeight="1" x14ac:dyDescent="0.2">
      <c r="A3" s="28" t="s">
        <v>2</v>
      </c>
      <c r="B3" s="28"/>
      <c r="C3" s="28"/>
      <c r="D3" s="28"/>
      <c r="E3" s="28"/>
      <c r="F3" s="28"/>
    </row>
    <row r="4" spans="1:6" ht="14.45" customHeight="1" x14ac:dyDescent="0.2"/>
    <row r="5" spans="1:6" ht="29.1" customHeight="1" x14ac:dyDescent="0.2">
      <c r="A5" s="1" t="s">
        <v>107</v>
      </c>
      <c r="B5" s="29" t="s">
        <v>74</v>
      </c>
      <c r="C5" s="29"/>
      <c r="D5" s="29"/>
      <c r="E5" s="29"/>
      <c r="F5" s="29"/>
    </row>
    <row r="6" spans="1:6" ht="14.45" customHeight="1" x14ac:dyDescent="0.2">
      <c r="D6" s="2" t="s">
        <v>78</v>
      </c>
      <c r="F6" s="2" t="s">
        <v>9</v>
      </c>
    </row>
    <row r="7" spans="1:6" ht="14.45" customHeight="1" x14ac:dyDescent="0.2">
      <c r="A7" s="24" t="s">
        <v>74</v>
      </c>
      <c r="B7" s="24"/>
      <c r="D7" s="4" t="s">
        <v>49</v>
      </c>
      <c r="F7" s="4" t="s">
        <v>49</v>
      </c>
    </row>
    <row r="8" spans="1:6" ht="21.75" customHeight="1" x14ac:dyDescent="0.2">
      <c r="A8" s="25" t="s">
        <v>74</v>
      </c>
      <c r="B8" s="25"/>
      <c r="D8" s="13">
        <v>21834209</v>
      </c>
      <c r="E8" s="11"/>
      <c r="F8" s="13">
        <v>569171068</v>
      </c>
    </row>
    <row r="9" spans="1:6" ht="21.75" customHeight="1" x14ac:dyDescent="0.2">
      <c r="A9" s="20" t="s">
        <v>108</v>
      </c>
      <c r="B9" s="20"/>
      <c r="D9" s="15">
        <v>0</v>
      </c>
      <c r="E9" s="11"/>
      <c r="F9" s="15">
        <v>3383</v>
      </c>
    </row>
    <row r="10" spans="1:6" ht="21.75" customHeight="1" x14ac:dyDescent="0.2">
      <c r="A10" s="22" t="s">
        <v>109</v>
      </c>
      <c r="B10" s="22"/>
      <c r="D10" s="17">
        <v>497890</v>
      </c>
      <c r="E10" s="11"/>
      <c r="F10" s="17">
        <v>360208732</v>
      </c>
    </row>
    <row r="11" spans="1:6" ht="21.75" customHeight="1" x14ac:dyDescent="0.2">
      <c r="A11" s="23" t="s">
        <v>44</v>
      </c>
      <c r="B11" s="23"/>
      <c r="D11" s="18">
        <v>22332099</v>
      </c>
      <c r="E11" s="11"/>
      <c r="F11" s="18">
        <v>929383183</v>
      </c>
    </row>
    <row r="12" spans="1:6" x14ac:dyDescent="0.2">
      <c r="D12" s="11"/>
      <c r="E12" s="11"/>
      <c r="F12" s="11"/>
    </row>
    <row r="13" spans="1:6" x14ac:dyDescent="0.2">
      <c r="D13" s="11"/>
      <c r="E13" s="11"/>
      <c r="F13" s="11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33"/>
  <sheetViews>
    <sheetView rightToLeft="1" topLeftCell="A19" workbookViewId="0">
      <selection activeCell="S19" sqref="S19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3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7109375" bestFit="1" customWidth="1"/>
    <col min="18" max="18" width="1.28515625" customWidth="1"/>
    <col min="19" max="19" width="15.5703125" customWidth="1"/>
    <col min="20" max="20" width="0.28515625" customWidth="1"/>
  </cols>
  <sheetData>
    <row r="1" spans="1:23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23" ht="21.75" customHeight="1" x14ac:dyDescent="0.2">
      <c r="A2" s="28" t="s">
        <v>59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23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23" ht="14.45" customHeight="1" x14ac:dyDescent="0.2"/>
    <row r="5" spans="1:23" ht="14.45" customHeight="1" x14ac:dyDescent="0.2">
      <c r="A5" s="29" t="s">
        <v>81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23" ht="29.25" customHeight="1" x14ac:dyDescent="0.2">
      <c r="A6" s="24" t="s">
        <v>45</v>
      </c>
      <c r="C6" s="24" t="s">
        <v>110</v>
      </c>
      <c r="D6" s="24"/>
      <c r="E6" s="24"/>
      <c r="F6" s="24"/>
      <c r="G6" s="24"/>
      <c r="H6" s="34"/>
      <c r="I6" s="24" t="s">
        <v>78</v>
      </c>
      <c r="J6" s="24"/>
      <c r="K6" s="24"/>
      <c r="L6" s="24"/>
      <c r="M6" s="24"/>
      <c r="N6" s="34"/>
      <c r="O6" s="24" t="s">
        <v>79</v>
      </c>
      <c r="P6" s="24"/>
      <c r="Q6" s="24"/>
      <c r="R6" s="24"/>
      <c r="S6" s="24"/>
      <c r="T6" s="34"/>
      <c r="U6" s="34"/>
      <c r="V6" s="34"/>
      <c r="W6" s="34"/>
    </row>
    <row r="7" spans="1:23" ht="42" x14ac:dyDescent="0.2">
      <c r="A7" s="24"/>
      <c r="C7" s="10" t="s">
        <v>111</v>
      </c>
      <c r="D7" s="43"/>
      <c r="E7" s="10" t="s">
        <v>112</v>
      </c>
      <c r="F7" s="43"/>
      <c r="G7" s="10" t="s">
        <v>113</v>
      </c>
      <c r="H7" s="34"/>
      <c r="I7" s="10" t="s">
        <v>114</v>
      </c>
      <c r="J7" s="43"/>
      <c r="K7" s="10" t="s">
        <v>115</v>
      </c>
      <c r="L7" s="43"/>
      <c r="M7" s="10" t="s">
        <v>116</v>
      </c>
      <c r="N7" s="34"/>
      <c r="O7" s="10" t="s">
        <v>114</v>
      </c>
      <c r="P7" s="43"/>
      <c r="Q7" s="10" t="s">
        <v>115</v>
      </c>
      <c r="R7" s="43"/>
      <c r="S7" s="10" t="s">
        <v>116</v>
      </c>
      <c r="T7" s="34"/>
      <c r="U7" s="34"/>
      <c r="V7" s="34"/>
      <c r="W7" s="34"/>
    </row>
    <row r="8" spans="1:23" ht="21.75" customHeight="1" x14ac:dyDescent="0.2">
      <c r="A8" s="5" t="s">
        <v>40</v>
      </c>
      <c r="C8" s="33" t="s">
        <v>117</v>
      </c>
      <c r="D8" s="34"/>
      <c r="E8" s="35">
        <v>2004728</v>
      </c>
      <c r="F8" s="34"/>
      <c r="G8" s="35">
        <v>1050</v>
      </c>
      <c r="H8" s="34"/>
      <c r="I8" s="35">
        <v>2104964400</v>
      </c>
      <c r="J8" s="34"/>
      <c r="K8" s="35">
        <v>45146690</v>
      </c>
      <c r="L8" s="34"/>
      <c r="M8" s="35">
        <v>2059817710</v>
      </c>
      <c r="N8" s="34"/>
      <c r="O8" s="35">
        <v>2104964400</v>
      </c>
      <c r="P8" s="34"/>
      <c r="Q8" s="35">
        <v>45146690</v>
      </c>
      <c r="R8" s="34"/>
      <c r="S8" s="35">
        <v>2059817710</v>
      </c>
      <c r="T8" s="34"/>
      <c r="U8" s="34"/>
      <c r="V8" s="34"/>
      <c r="W8" s="34"/>
    </row>
    <row r="9" spans="1:23" ht="21.75" customHeight="1" x14ac:dyDescent="0.2">
      <c r="A9" s="6" t="s">
        <v>26</v>
      </c>
      <c r="C9" s="36" t="s">
        <v>118</v>
      </c>
      <c r="D9" s="34"/>
      <c r="E9" s="37">
        <v>5737091</v>
      </c>
      <c r="F9" s="34"/>
      <c r="G9" s="37">
        <v>1000</v>
      </c>
      <c r="H9" s="34"/>
      <c r="I9" s="37">
        <v>5737091000</v>
      </c>
      <c r="J9" s="34"/>
      <c r="K9" s="37">
        <v>77528257</v>
      </c>
      <c r="L9" s="34"/>
      <c r="M9" s="37">
        <v>5659562743</v>
      </c>
      <c r="N9" s="34"/>
      <c r="O9" s="37">
        <v>5737091000</v>
      </c>
      <c r="P9" s="34"/>
      <c r="Q9" s="37">
        <v>77528257</v>
      </c>
      <c r="R9" s="34"/>
      <c r="S9" s="37">
        <v>5659562743</v>
      </c>
      <c r="T9" s="34"/>
      <c r="U9" s="34"/>
      <c r="V9" s="34"/>
      <c r="W9" s="34"/>
    </row>
    <row r="10" spans="1:23" ht="21.75" customHeight="1" x14ac:dyDescent="0.2">
      <c r="A10" s="6" t="s">
        <v>31</v>
      </c>
      <c r="C10" s="36" t="s">
        <v>119</v>
      </c>
      <c r="D10" s="34"/>
      <c r="E10" s="37">
        <v>19023660</v>
      </c>
      <c r="F10" s="34"/>
      <c r="G10" s="37">
        <v>1100</v>
      </c>
      <c r="H10" s="34"/>
      <c r="I10" s="37">
        <v>0</v>
      </c>
      <c r="J10" s="34"/>
      <c r="K10" s="37">
        <v>0</v>
      </c>
      <c r="L10" s="34"/>
      <c r="M10" s="37">
        <v>0</v>
      </c>
      <c r="N10" s="34"/>
      <c r="O10" s="37">
        <v>20926026000</v>
      </c>
      <c r="P10" s="34"/>
      <c r="Q10" s="37">
        <v>0</v>
      </c>
      <c r="R10" s="34"/>
      <c r="S10" s="37">
        <v>20926026000</v>
      </c>
      <c r="T10" s="34"/>
      <c r="U10" s="34"/>
      <c r="V10" s="34"/>
      <c r="W10" s="34"/>
    </row>
    <row r="11" spans="1:23" ht="21.75" customHeight="1" x14ac:dyDescent="0.2">
      <c r="A11" s="6" t="s">
        <v>38</v>
      </c>
      <c r="C11" s="36" t="s">
        <v>9</v>
      </c>
      <c r="D11" s="34"/>
      <c r="E11" s="37">
        <v>15571808</v>
      </c>
      <c r="F11" s="34"/>
      <c r="G11" s="37">
        <v>115</v>
      </c>
      <c r="H11" s="34"/>
      <c r="I11" s="37">
        <v>1790757920</v>
      </c>
      <c r="J11" s="34"/>
      <c r="K11" s="37">
        <v>132859021</v>
      </c>
      <c r="L11" s="34"/>
      <c r="M11" s="37">
        <v>1657898899</v>
      </c>
      <c r="N11" s="34"/>
      <c r="O11" s="37">
        <v>1790757920</v>
      </c>
      <c r="P11" s="34"/>
      <c r="Q11" s="37">
        <v>132859021</v>
      </c>
      <c r="R11" s="34"/>
      <c r="S11" s="37">
        <v>1657898899</v>
      </c>
      <c r="T11" s="34"/>
      <c r="U11" s="34"/>
      <c r="V11" s="34"/>
      <c r="W11" s="34"/>
    </row>
    <row r="12" spans="1:23" ht="21.75" customHeight="1" x14ac:dyDescent="0.2">
      <c r="A12" s="6" t="s">
        <v>30</v>
      </c>
      <c r="C12" s="36" t="s">
        <v>117</v>
      </c>
      <c r="D12" s="34"/>
      <c r="E12" s="37">
        <v>4670431</v>
      </c>
      <c r="F12" s="34"/>
      <c r="G12" s="37">
        <v>2000</v>
      </c>
      <c r="H12" s="34"/>
      <c r="I12" s="37">
        <v>9340862000</v>
      </c>
      <c r="J12" s="34"/>
      <c r="K12" s="37">
        <v>621131488</v>
      </c>
      <c r="L12" s="34"/>
      <c r="M12" s="37">
        <v>8719730512</v>
      </c>
      <c r="N12" s="34"/>
      <c r="O12" s="37">
        <v>9340862000</v>
      </c>
      <c r="P12" s="34"/>
      <c r="Q12" s="37">
        <v>621131488</v>
      </c>
      <c r="R12" s="34"/>
      <c r="S12" s="37">
        <v>8719730512</v>
      </c>
      <c r="T12" s="34"/>
      <c r="U12" s="34"/>
      <c r="V12" s="34"/>
      <c r="W12" s="34"/>
    </row>
    <row r="13" spans="1:23" ht="21.75" customHeight="1" x14ac:dyDescent="0.2">
      <c r="A13" s="6" t="s">
        <v>27</v>
      </c>
      <c r="C13" s="36" t="s">
        <v>120</v>
      </c>
      <c r="D13" s="34"/>
      <c r="E13" s="37">
        <v>1375832</v>
      </c>
      <c r="F13" s="34"/>
      <c r="G13" s="37">
        <v>5375</v>
      </c>
      <c r="H13" s="34"/>
      <c r="I13" s="37">
        <v>0</v>
      </c>
      <c r="J13" s="34"/>
      <c r="K13" s="37">
        <v>0</v>
      </c>
      <c r="L13" s="34"/>
      <c r="M13" s="37">
        <v>0</v>
      </c>
      <c r="N13" s="34"/>
      <c r="O13" s="37">
        <v>7395097000</v>
      </c>
      <c r="P13" s="34"/>
      <c r="Q13" s="37">
        <v>201997986</v>
      </c>
      <c r="R13" s="34"/>
      <c r="S13" s="37">
        <v>7193099014</v>
      </c>
      <c r="T13" s="34"/>
      <c r="U13" s="34"/>
      <c r="V13" s="34"/>
      <c r="W13" s="34"/>
    </row>
    <row r="14" spans="1:23" ht="21.75" customHeight="1" x14ac:dyDescent="0.2">
      <c r="A14" s="6" t="s">
        <v>34</v>
      </c>
      <c r="C14" s="36" t="s">
        <v>121</v>
      </c>
      <c r="D14" s="34"/>
      <c r="E14" s="37">
        <v>2224603</v>
      </c>
      <c r="F14" s="34"/>
      <c r="G14" s="37">
        <v>5000</v>
      </c>
      <c r="H14" s="34"/>
      <c r="I14" s="37">
        <v>0</v>
      </c>
      <c r="J14" s="34"/>
      <c r="K14" s="37">
        <v>0</v>
      </c>
      <c r="L14" s="34"/>
      <c r="M14" s="37">
        <v>0</v>
      </c>
      <c r="N14" s="34"/>
      <c r="O14" s="37">
        <v>11123015000</v>
      </c>
      <c r="P14" s="34"/>
      <c r="Q14" s="37">
        <v>0</v>
      </c>
      <c r="R14" s="34"/>
      <c r="S14" s="37">
        <v>11123015000</v>
      </c>
      <c r="T14" s="34"/>
      <c r="U14" s="34"/>
      <c r="V14" s="34"/>
      <c r="W14" s="34"/>
    </row>
    <row r="15" spans="1:23" ht="21.75" customHeight="1" x14ac:dyDescent="0.2">
      <c r="A15" s="6" t="s">
        <v>41</v>
      </c>
      <c r="C15" s="36" t="s">
        <v>122</v>
      </c>
      <c r="D15" s="34"/>
      <c r="E15" s="37">
        <v>4535293</v>
      </c>
      <c r="F15" s="34"/>
      <c r="G15" s="37">
        <v>750</v>
      </c>
      <c r="H15" s="34"/>
      <c r="I15" s="37">
        <v>0</v>
      </c>
      <c r="J15" s="34"/>
      <c r="K15" s="37">
        <v>0</v>
      </c>
      <c r="L15" s="34"/>
      <c r="M15" s="37">
        <v>0</v>
      </c>
      <c r="N15" s="34"/>
      <c r="O15" s="37">
        <v>3401469750</v>
      </c>
      <c r="P15" s="34"/>
      <c r="Q15" s="37">
        <v>0</v>
      </c>
      <c r="R15" s="34"/>
      <c r="S15" s="37">
        <v>3401469750</v>
      </c>
      <c r="T15" s="34"/>
      <c r="U15" s="34"/>
      <c r="V15" s="34"/>
      <c r="W15" s="34"/>
    </row>
    <row r="16" spans="1:23" ht="21.75" customHeight="1" x14ac:dyDescent="0.2">
      <c r="A16" s="6" t="s">
        <v>20</v>
      </c>
      <c r="C16" s="36" t="s">
        <v>117</v>
      </c>
      <c r="D16" s="34"/>
      <c r="E16" s="37">
        <v>15702012</v>
      </c>
      <c r="F16" s="34"/>
      <c r="G16" s="37">
        <v>360</v>
      </c>
      <c r="H16" s="34"/>
      <c r="I16" s="37">
        <v>5652724320</v>
      </c>
      <c r="J16" s="34"/>
      <c r="K16" s="37">
        <v>205214414</v>
      </c>
      <c r="L16" s="34"/>
      <c r="M16" s="37">
        <v>5447509906</v>
      </c>
      <c r="N16" s="34"/>
      <c r="O16" s="37">
        <v>5652724320</v>
      </c>
      <c r="P16" s="34"/>
      <c r="Q16" s="37">
        <v>205214414</v>
      </c>
      <c r="R16" s="34"/>
      <c r="S16" s="37">
        <v>5447509906</v>
      </c>
      <c r="T16" s="34"/>
      <c r="U16" s="34"/>
      <c r="V16" s="34"/>
      <c r="W16" s="34"/>
    </row>
    <row r="17" spans="1:23" ht="21.75" customHeight="1" x14ac:dyDescent="0.2">
      <c r="A17" s="6" t="s">
        <v>33</v>
      </c>
      <c r="C17" s="36" t="s">
        <v>123</v>
      </c>
      <c r="D17" s="34"/>
      <c r="E17" s="37">
        <v>644254</v>
      </c>
      <c r="F17" s="34"/>
      <c r="G17" s="37">
        <v>12450</v>
      </c>
      <c r="H17" s="34"/>
      <c r="I17" s="37">
        <v>0</v>
      </c>
      <c r="J17" s="34"/>
      <c r="K17" s="37">
        <v>0</v>
      </c>
      <c r="L17" s="34"/>
      <c r="M17" s="37">
        <v>0</v>
      </c>
      <c r="N17" s="34"/>
      <c r="O17" s="37">
        <v>8020962300</v>
      </c>
      <c r="P17" s="34"/>
      <c r="Q17" s="37">
        <v>0</v>
      </c>
      <c r="R17" s="34"/>
      <c r="S17" s="37">
        <v>8020962300</v>
      </c>
      <c r="T17" s="34"/>
      <c r="U17" s="34"/>
      <c r="V17" s="34"/>
      <c r="W17" s="34"/>
    </row>
    <row r="18" spans="1:23" ht="21.75" customHeight="1" x14ac:dyDescent="0.2">
      <c r="A18" s="6" t="s">
        <v>42</v>
      </c>
      <c r="C18" s="36" t="s">
        <v>118</v>
      </c>
      <c r="D18" s="34"/>
      <c r="E18" s="37">
        <v>5959329</v>
      </c>
      <c r="F18" s="34"/>
      <c r="G18" s="37">
        <v>800</v>
      </c>
      <c r="H18" s="34"/>
      <c r="I18" s="37">
        <v>4767463200</v>
      </c>
      <c r="J18" s="34"/>
      <c r="K18" s="37">
        <v>259369760</v>
      </c>
      <c r="L18" s="34"/>
      <c r="M18" s="37">
        <v>4508093440</v>
      </c>
      <c r="N18" s="34"/>
      <c r="O18" s="37">
        <v>4767463200</v>
      </c>
      <c r="P18" s="34"/>
      <c r="Q18" s="37">
        <v>259369760</v>
      </c>
      <c r="R18" s="34"/>
      <c r="S18" s="37">
        <v>4508093440</v>
      </c>
      <c r="T18" s="34"/>
      <c r="U18" s="34"/>
      <c r="V18" s="34"/>
      <c r="W18" s="34"/>
    </row>
    <row r="19" spans="1:23" ht="21.75" customHeight="1" x14ac:dyDescent="0.2">
      <c r="A19" s="6" t="s">
        <v>24</v>
      </c>
      <c r="C19" s="36" t="s">
        <v>124</v>
      </c>
      <c r="D19" s="34"/>
      <c r="E19" s="37">
        <v>11228650</v>
      </c>
      <c r="F19" s="34"/>
      <c r="G19" s="37">
        <v>1624</v>
      </c>
      <c r="H19" s="34"/>
      <c r="I19" s="37">
        <v>18235327600</v>
      </c>
      <c r="J19" s="34"/>
      <c r="K19" s="37">
        <v>173198498</v>
      </c>
      <c r="L19" s="34"/>
      <c r="M19" s="37">
        <v>18062129102</v>
      </c>
      <c r="N19" s="34"/>
      <c r="O19" s="37">
        <f>18235327600+30141482400</f>
        <v>48376810000</v>
      </c>
      <c r="P19" s="34"/>
      <c r="Q19" s="37">
        <v>173198498</v>
      </c>
      <c r="R19" s="34"/>
      <c r="S19" s="37">
        <f>O19-Q19</f>
        <v>48203611502</v>
      </c>
      <c r="T19" s="34"/>
      <c r="U19" s="34"/>
      <c r="V19" s="34"/>
      <c r="W19" s="34"/>
    </row>
    <row r="20" spans="1:23" ht="21.75" customHeight="1" x14ac:dyDescent="0.2">
      <c r="A20" s="6" t="s">
        <v>35</v>
      </c>
      <c r="C20" s="36" t="s">
        <v>125</v>
      </c>
      <c r="D20" s="34"/>
      <c r="E20" s="37">
        <v>15291779</v>
      </c>
      <c r="F20" s="34"/>
      <c r="G20" s="37">
        <v>266</v>
      </c>
      <c r="H20" s="34"/>
      <c r="I20" s="37">
        <v>0</v>
      </c>
      <c r="J20" s="34"/>
      <c r="K20" s="37">
        <v>0</v>
      </c>
      <c r="L20" s="34"/>
      <c r="M20" s="37">
        <v>0</v>
      </c>
      <c r="N20" s="34"/>
      <c r="O20" s="37">
        <v>4067613214</v>
      </c>
      <c r="P20" s="34"/>
      <c r="Q20" s="37">
        <v>168259772</v>
      </c>
      <c r="R20" s="34"/>
      <c r="S20" s="37">
        <v>3899353442</v>
      </c>
      <c r="T20" s="34"/>
      <c r="U20" s="34"/>
      <c r="V20" s="34"/>
      <c r="W20" s="34"/>
    </row>
    <row r="21" spans="1:23" ht="21.75" customHeight="1" x14ac:dyDescent="0.2">
      <c r="A21" s="6" t="s">
        <v>19</v>
      </c>
      <c r="C21" s="36" t="s">
        <v>126</v>
      </c>
      <c r="D21" s="34"/>
      <c r="E21" s="37">
        <v>1750000</v>
      </c>
      <c r="F21" s="34"/>
      <c r="G21" s="37">
        <v>400</v>
      </c>
      <c r="H21" s="34"/>
      <c r="I21" s="37">
        <v>0</v>
      </c>
      <c r="J21" s="34"/>
      <c r="K21" s="37">
        <v>0</v>
      </c>
      <c r="L21" s="34"/>
      <c r="M21" s="37">
        <v>0</v>
      </c>
      <c r="N21" s="34"/>
      <c r="O21" s="37">
        <v>700000000</v>
      </c>
      <c r="P21" s="34"/>
      <c r="Q21" s="37">
        <v>15013405</v>
      </c>
      <c r="R21" s="34"/>
      <c r="S21" s="37">
        <v>684986595</v>
      </c>
      <c r="T21" s="34"/>
      <c r="U21" s="34"/>
      <c r="V21" s="34"/>
      <c r="W21" s="34"/>
    </row>
    <row r="22" spans="1:23" ht="21.75" customHeight="1" x14ac:dyDescent="0.2">
      <c r="A22" s="6" t="s">
        <v>92</v>
      </c>
      <c r="C22" s="36" t="s">
        <v>127</v>
      </c>
      <c r="D22" s="34"/>
      <c r="E22" s="37">
        <v>30000000</v>
      </c>
      <c r="F22" s="34"/>
      <c r="G22" s="37">
        <v>260</v>
      </c>
      <c r="H22" s="34"/>
      <c r="I22" s="37">
        <v>0</v>
      </c>
      <c r="J22" s="34"/>
      <c r="K22" s="37">
        <v>0</v>
      </c>
      <c r="L22" s="34"/>
      <c r="M22" s="37">
        <v>0</v>
      </c>
      <c r="N22" s="34"/>
      <c r="O22" s="37">
        <v>7800000000</v>
      </c>
      <c r="P22" s="34"/>
      <c r="Q22" s="37">
        <v>0</v>
      </c>
      <c r="R22" s="34"/>
      <c r="S22" s="37">
        <v>7800000000</v>
      </c>
      <c r="T22" s="34"/>
      <c r="U22" s="34"/>
      <c r="V22" s="34"/>
      <c r="W22" s="34"/>
    </row>
    <row r="23" spans="1:23" ht="21.75" customHeight="1" x14ac:dyDescent="0.2">
      <c r="A23" s="6" t="s">
        <v>36</v>
      </c>
      <c r="C23" s="36" t="s">
        <v>128</v>
      </c>
      <c r="D23" s="34"/>
      <c r="E23" s="37">
        <v>1500000</v>
      </c>
      <c r="F23" s="34"/>
      <c r="G23" s="37">
        <v>150</v>
      </c>
      <c r="H23" s="34"/>
      <c r="I23" s="37">
        <v>225000000</v>
      </c>
      <c r="J23" s="34"/>
      <c r="K23" s="37">
        <v>10153695</v>
      </c>
      <c r="L23" s="34"/>
      <c r="M23" s="37">
        <v>214846305</v>
      </c>
      <c r="N23" s="34"/>
      <c r="O23" s="37">
        <v>225000000</v>
      </c>
      <c r="P23" s="34"/>
      <c r="Q23" s="37">
        <v>10153695</v>
      </c>
      <c r="R23" s="34"/>
      <c r="S23" s="37">
        <v>214846305</v>
      </c>
      <c r="T23" s="34"/>
      <c r="U23" s="34"/>
      <c r="V23" s="34"/>
      <c r="W23" s="34"/>
    </row>
    <row r="24" spans="1:23" ht="21.75" customHeight="1" x14ac:dyDescent="0.2">
      <c r="A24" s="7" t="s">
        <v>25</v>
      </c>
      <c r="C24" s="50" t="s">
        <v>129</v>
      </c>
      <c r="D24" s="34"/>
      <c r="E24" s="51">
        <v>200000</v>
      </c>
      <c r="F24" s="34"/>
      <c r="G24" s="51">
        <v>2350</v>
      </c>
      <c r="H24" s="34"/>
      <c r="I24" s="38">
        <v>470000000</v>
      </c>
      <c r="J24" s="34"/>
      <c r="K24" s="38">
        <v>1284153</v>
      </c>
      <c r="L24" s="34"/>
      <c r="M24" s="38">
        <v>468715847</v>
      </c>
      <c r="N24" s="34"/>
      <c r="O24" s="38">
        <v>470000000</v>
      </c>
      <c r="P24" s="34"/>
      <c r="Q24" s="38">
        <v>1284153</v>
      </c>
      <c r="R24" s="34"/>
      <c r="S24" s="38">
        <v>468715847</v>
      </c>
      <c r="T24" s="34"/>
      <c r="U24" s="34"/>
      <c r="V24" s="34"/>
      <c r="W24" s="34"/>
    </row>
    <row r="25" spans="1:23" ht="21.75" customHeight="1" x14ac:dyDescent="0.2">
      <c r="A25" s="9" t="s">
        <v>44</v>
      </c>
      <c r="C25" s="51"/>
      <c r="D25" s="52"/>
      <c r="E25" s="51"/>
      <c r="F25" s="52"/>
      <c r="G25" s="51"/>
      <c r="H25" s="34"/>
      <c r="I25" s="39">
        <v>48324190440</v>
      </c>
      <c r="J25" s="34"/>
      <c r="K25" s="39">
        <v>1525885976</v>
      </c>
      <c r="L25" s="34"/>
      <c r="M25" s="39">
        <v>46798304464</v>
      </c>
      <c r="N25" s="34"/>
      <c r="O25" s="39">
        <f>SUM(O8:O24)</f>
        <v>141899856104</v>
      </c>
      <c r="P25" s="34"/>
      <c r="Q25" s="39">
        <f>SUM(Q8:Q24)</f>
        <v>1911157139</v>
      </c>
      <c r="R25" s="34"/>
      <c r="S25" s="39">
        <f>SUM(S8:S24)</f>
        <v>139988698965</v>
      </c>
      <c r="T25" s="34"/>
      <c r="U25" s="34"/>
      <c r="V25" s="34"/>
      <c r="W25" s="34"/>
    </row>
    <row r="26" spans="1:23" x14ac:dyDescent="0.2"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</row>
    <row r="27" spans="1:23" x14ac:dyDescent="0.2"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</row>
    <row r="28" spans="1:23" x14ac:dyDescent="0.2">
      <c r="C28" s="34"/>
      <c r="D28" s="34"/>
      <c r="E28" s="34"/>
      <c r="F28" s="34"/>
      <c r="G28" s="34"/>
      <c r="H28" s="34"/>
      <c r="I28" s="34"/>
      <c r="J28" s="34"/>
      <c r="K28" s="53"/>
      <c r="L28" s="34"/>
      <c r="M28" s="34"/>
      <c r="N28" s="34"/>
      <c r="O28" s="34"/>
      <c r="P28" s="34"/>
      <c r="Q28" s="53"/>
      <c r="R28" s="34"/>
      <c r="S28" s="34"/>
      <c r="T28" s="34"/>
      <c r="U28" s="34"/>
      <c r="V28" s="34"/>
      <c r="W28" s="34"/>
    </row>
    <row r="29" spans="1:23" x14ac:dyDescent="0.2"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53"/>
      <c r="P29" s="34"/>
      <c r="Q29" s="34"/>
      <c r="R29" s="34"/>
      <c r="S29" s="34"/>
      <c r="T29" s="34"/>
      <c r="U29" s="34"/>
      <c r="V29" s="34"/>
      <c r="W29" s="34"/>
    </row>
    <row r="30" spans="1:23" x14ac:dyDescent="0.2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</row>
    <row r="31" spans="1:23" x14ac:dyDescent="0.2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53"/>
      <c r="R31" s="34"/>
      <c r="S31" s="34"/>
      <c r="T31" s="34"/>
      <c r="U31" s="34"/>
      <c r="V31" s="34"/>
      <c r="W31" s="34"/>
    </row>
    <row r="32" spans="1:23" x14ac:dyDescent="0.2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</row>
    <row r="33" spans="3:23" x14ac:dyDescent="0.2"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8"/>
  <sheetViews>
    <sheetView rightToLeft="1" workbookViewId="0">
      <selection activeCell="G15" sqref="G15:G16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1.75" customHeight="1" x14ac:dyDescent="0.2">
      <c r="A2" s="28" t="s">
        <v>59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4.45" customHeight="1" x14ac:dyDescent="0.2"/>
    <row r="5" spans="1:13" ht="14.45" customHeight="1" x14ac:dyDescent="0.2">
      <c r="A5" s="29" t="s">
        <v>132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4.45" customHeight="1" x14ac:dyDescent="0.2">
      <c r="A6" s="24" t="s">
        <v>62</v>
      </c>
      <c r="C6" s="24" t="s">
        <v>78</v>
      </c>
      <c r="D6" s="24"/>
      <c r="E6" s="24"/>
      <c r="F6" s="24"/>
      <c r="G6" s="24"/>
      <c r="I6" s="24" t="s">
        <v>79</v>
      </c>
      <c r="J6" s="24"/>
      <c r="K6" s="24"/>
      <c r="L6" s="24"/>
      <c r="M6" s="24"/>
    </row>
    <row r="7" spans="1:13" ht="29.1" customHeight="1" x14ac:dyDescent="0.2">
      <c r="A7" s="24"/>
      <c r="C7" s="10" t="s">
        <v>130</v>
      </c>
      <c r="D7" s="3"/>
      <c r="E7" s="10" t="s">
        <v>115</v>
      </c>
      <c r="F7" s="3"/>
      <c r="G7" s="10" t="s">
        <v>131</v>
      </c>
      <c r="I7" s="10" t="s">
        <v>130</v>
      </c>
      <c r="J7" s="3"/>
      <c r="K7" s="10" t="s">
        <v>115</v>
      </c>
      <c r="L7" s="3"/>
      <c r="M7" s="10" t="s">
        <v>131</v>
      </c>
    </row>
    <row r="8" spans="1:13" ht="21.75" customHeight="1" x14ac:dyDescent="0.2">
      <c r="A8" s="5" t="s">
        <v>52</v>
      </c>
      <c r="C8" s="13">
        <v>15091046</v>
      </c>
      <c r="D8" s="11"/>
      <c r="E8" s="13">
        <v>0</v>
      </c>
      <c r="F8" s="11"/>
      <c r="G8" s="13">
        <v>15091046</v>
      </c>
      <c r="H8" s="11"/>
      <c r="I8" s="13">
        <v>91779248</v>
      </c>
      <c r="J8" s="11"/>
      <c r="K8" s="13">
        <v>0</v>
      </c>
      <c r="L8" s="11"/>
      <c r="M8" s="13">
        <v>91779248</v>
      </c>
    </row>
    <row r="9" spans="1:13" ht="21.75" customHeight="1" x14ac:dyDescent="0.2">
      <c r="A9" s="6" t="s">
        <v>53</v>
      </c>
      <c r="C9" s="15">
        <v>13768</v>
      </c>
      <c r="D9" s="11"/>
      <c r="E9" s="15">
        <v>-4</v>
      </c>
      <c r="F9" s="11"/>
      <c r="G9" s="15">
        <v>13772</v>
      </c>
      <c r="H9" s="11"/>
      <c r="I9" s="15">
        <v>142994</v>
      </c>
      <c r="J9" s="11"/>
      <c r="K9" s="15">
        <v>8</v>
      </c>
      <c r="L9" s="11"/>
      <c r="M9" s="15">
        <v>142986</v>
      </c>
    </row>
    <row r="10" spans="1:13" ht="21.75" customHeight="1" x14ac:dyDescent="0.2">
      <c r="A10" s="6" t="s">
        <v>54</v>
      </c>
      <c r="C10" s="15">
        <v>82924</v>
      </c>
      <c r="D10" s="11"/>
      <c r="E10" s="15">
        <v>-7</v>
      </c>
      <c r="F10" s="11"/>
      <c r="G10" s="15">
        <v>82931</v>
      </c>
      <c r="H10" s="11"/>
      <c r="I10" s="15">
        <v>587233</v>
      </c>
      <c r="J10" s="11"/>
      <c r="K10" s="15">
        <v>197</v>
      </c>
      <c r="L10" s="11"/>
      <c r="M10" s="15">
        <v>587036</v>
      </c>
    </row>
    <row r="11" spans="1:13" ht="21.75" customHeight="1" x14ac:dyDescent="0.2">
      <c r="A11" s="6" t="s">
        <v>55</v>
      </c>
      <c r="C11" s="15">
        <v>-6182</v>
      </c>
      <c r="D11" s="11"/>
      <c r="E11" s="15">
        <v>-221</v>
      </c>
      <c r="F11" s="11"/>
      <c r="G11" s="15">
        <v>-5961</v>
      </c>
      <c r="H11" s="11"/>
      <c r="I11" s="15">
        <v>92986</v>
      </c>
      <c r="J11" s="11"/>
      <c r="K11" s="15">
        <v>75</v>
      </c>
      <c r="L11" s="11"/>
      <c r="M11" s="15">
        <v>92911</v>
      </c>
    </row>
    <row r="12" spans="1:13" ht="21.75" customHeight="1" x14ac:dyDescent="0.2">
      <c r="A12" s="7" t="s">
        <v>56</v>
      </c>
      <c r="C12" s="17">
        <v>10474324</v>
      </c>
      <c r="D12" s="11"/>
      <c r="E12" s="17">
        <v>59941</v>
      </c>
      <c r="F12" s="11"/>
      <c r="G12" s="17">
        <v>10414383</v>
      </c>
      <c r="H12" s="11"/>
      <c r="I12" s="17">
        <v>13043242</v>
      </c>
      <c r="J12" s="11"/>
      <c r="K12" s="17">
        <v>65435</v>
      </c>
      <c r="L12" s="11"/>
      <c r="M12" s="17">
        <v>12977807</v>
      </c>
    </row>
    <row r="13" spans="1:13" ht="21.75" customHeight="1" x14ac:dyDescent="0.2">
      <c r="A13" s="9" t="s">
        <v>44</v>
      </c>
      <c r="C13" s="18">
        <v>25655880</v>
      </c>
      <c r="D13" s="11"/>
      <c r="E13" s="18">
        <v>59709</v>
      </c>
      <c r="F13" s="11"/>
      <c r="G13" s="18">
        <v>25596171</v>
      </c>
      <c r="H13" s="11"/>
      <c r="I13" s="18">
        <v>105645703</v>
      </c>
      <c r="J13" s="11"/>
      <c r="K13" s="18">
        <v>65715</v>
      </c>
      <c r="L13" s="11"/>
      <c r="M13" s="18">
        <v>105579988</v>
      </c>
    </row>
    <row r="15" spans="1:13" x14ac:dyDescent="0.2">
      <c r="G15" s="49"/>
    </row>
    <row r="18" spans="13:13" x14ac:dyDescent="0.2">
      <c r="M18" s="49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61"/>
  <sheetViews>
    <sheetView rightToLeft="1" topLeftCell="A37" workbookViewId="0">
      <selection activeCell="I67" sqref="I67"/>
    </sheetView>
  </sheetViews>
  <sheetFormatPr defaultRowHeight="12.75" x14ac:dyDescent="0.2"/>
  <cols>
    <col min="1" max="1" width="40.28515625" customWidth="1"/>
    <col min="2" max="2" width="1.28515625" customWidth="1"/>
    <col min="3" max="3" width="11" style="11" bestFit="1" customWidth="1"/>
    <col min="4" max="4" width="1.28515625" style="11" customWidth="1"/>
    <col min="5" max="5" width="15.42578125" style="11" bestFit="1" customWidth="1"/>
    <col min="6" max="6" width="1.28515625" style="11" customWidth="1"/>
    <col min="7" max="7" width="15" style="11" bestFit="1" customWidth="1"/>
    <col min="8" max="8" width="1.28515625" style="11" customWidth="1"/>
    <col min="9" max="9" width="21.85546875" style="11" bestFit="1" customWidth="1"/>
    <col min="10" max="10" width="1.28515625" style="11" customWidth="1"/>
    <col min="11" max="11" width="12" style="11" bestFit="1" customWidth="1"/>
    <col min="12" max="12" width="1.28515625" style="11" customWidth="1"/>
    <col min="13" max="13" width="17.7109375" style="11" bestFit="1" customWidth="1"/>
    <col min="14" max="14" width="1.28515625" style="11" customWidth="1"/>
    <col min="15" max="15" width="17.85546875" style="11" bestFit="1" customWidth="1"/>
    <col min="16" max="16" width="1.28515625" style="11" customWidth="1"/>
    <col min="17" max="17" width="30.42578125" style="11" customWidth="1"/>
    <col min="18" max="18" width="1.28515625" style="34" customWidth="1"/>
    <col min="19" max="19" width="0.28515625" style="34" customWidth="1"/>
    <col min="20" max="20" width="9.140625" style="34"/>
    <col min="21" max="21" width="12.7109375" bestFit="1" customWidth="1"/>
  </cols>
  <sheetData>
    <row r="1" spans="1:23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23" ht="21.75" customHeight="1" x14ac:dyDescent="0.2">
      <c r="A2" s="28" t="s">
        <v>59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23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23" ht="14.45" customHeight="1" x14ac:dyDescent="0.2"/>
    <row r="5" spans="1:23" ht="14.45" customHeight="1" x14ac:dyDescent="0.2">
      <c r="A5" s="29" t="s">
        <v>133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23" ht="14.45" customHeight="1" x14ac:dyDescent="0.2">
      <c r="A6" s="24" t="s">
        <v>62</v>
      </c>
      <c r="C6" s="24" t="s">
        <v>78</v>
      </c>
      <c r="D6" s="24"/>
      <c r="E6" s="24"/>
      <c r="F6" s="24"/>
      <c r="G6" s="24"/>
      <c r="H6" s="24"/>
      <c r="I6" s="24"/>
      <c r="K6" s="24" t="s">
        <v>79</v>
      </c>
      <c r="L6" s="24"/>
      <c r="M6" s="24"/>
      <c r="N6" s="24"/>
      <c r="O6" s="24"/>
      <c r="P6" s="24"/>
      <c r="Q6" s="24"/>
      <c r="R6" s="24"/>
    </row>
    <row r="7" spans="1:23" ht="29.1" customHeight="1" x14ac:dyDescent="0.2">
      <c r="A7" s="24"/>
      <c r="C7" s="10" t="s">
        <v>13</v>
      </c>
      <c r="D7" s="12"/>
      <c r="E7" s="10" t="s">
        <v>134</v>
      </c>
      <c r="F7" s="12"/>
      <c r="G7" s="10" t="s">
        <v>135</v>
      </c>
      <c r="H7" s="12"/>
      <c r="I7" s="10" t="s">
        <v>136</v>
      </c>
      <c r="K7" s="10" t="s">
        <v>13</v>
      </c>
      <c r="L7" s="12"/>
      <c r="M7" s="10" t="s">
        <v>134</v>
      </c>
      <c r="N7" s="12"/>
      <c r="O7" s="10" t="s">
        <v>135</v>
      </c>
      <c r="P7" s="12"/>
      <c r="Q7" s="31" t="s">
        <v>136</v>
      </c>
      <c r="R7" s="31"/>
    </row>
    <row r="8" spans="1:23" ht="21.75" customHeight="1" x14ac:dyDescent="0.2">
      <c r="A8" s="5" t="s">
        <v>39</v>
      </c>
      <c r="C8" s="13">
        <v>1</v>
      </c>
      <c r="E8" s="13">
        <v>1</v>
      </c>
      <c r="G8" s="13">
        <v>5715</v>
      </c>
      <c r="I8" s="13">
        <v>-5714</v>
      </c>
      <c r="K8" s="13">
        <v>8600001</v>
      </c>
      <c r="M8" s="13">
        <v>79096558501</v>
      </c>
      <c r="O8" s="13">
        <v>66167949914</v>
      </c>
      <c r="Q8" s="45">
        <v>12928608587</v>
      </c>
      <c r="R8" s="45"/>
    </row>
    <row r="9" spans="1:23" ht="21.75" customHeight="1" x14ac:dyDescent="0.2">
      <c r="A9" s="6" t="s">
        <v>28</v>
      </c>
      <c r="C9" s="15">
        <v>20973156</v>
      </c>
      <c r="E9" s="15">
        <v>26165394243</v>
      </c>
      <c r="G9" s="15">
        <v>34031550837</v>
      </c>
      <c r="I9" s="15">
        <f>-7866156594+3634633615</f>
        <v>-4231522979</v>
      </c>
      <c r="K9" s="15">
        <v>20973156</v>
      </c>
      <c r="M9" s="15">
        <v>26165394243</v>
      </c>
      <c r="O9" s="15">
        <v>34031550837</v>
      </c>
      <c r="Q9" s="46">
        <v>-7866156594</v>
      </c>
      <c r="R9" s="46"/>
      <c r="U9" s="44"/>
      <c r="V9" s="11"/>
      <c r="W9" s="11"/>
    </row>
    <row r="10" spans="1:23" ht="21.75" customHeight="1" x14ac:dyDescent="0.2">
      <c r="A10" s="6" t="s">
        <v>37</v>
      </c>
      <c r="C10" s="15">
        <v>1</v>
      </c>
      <c r="E10" s="15">
        <v>1</v>
      </c>
      <c r="G10" s="15">
        <v>4091</v>
      </c>
      <c r="I10" s="15">
        <v>-4090</v>
      </c>
      <c r="K10" s="15">
        <v>39167563</v>
      </c>
      <c r="M10" s="15">
        <v>161032493007</v>
      </c>
      <c r="O10" s="15">
        <v>160253779175</v>
      </c>
      <c r="Q10" s="46">
        <v>778713832</v>
      </c>
      <c r="R10" s="46"/>
      <c r="U10" s="44"/>
      <c r="V10" s="11"/>
      <c r="W10" s="11"/>
    </row>
    <row r="11" spans="1:23" ht="21.75" customHeight="1" x14ac:dyDescent="0.2">
      <c r="A11" s="6" t="s">
        <v>19</v>
      </c>
      <c r="C11" s="15">
        <v>1750000</v>
      </c>
      <c r="E11" s="15">
        <v>6506156844</v>
      </c>
      <c r="G11" s="15">
        <v>3976107030</v>
      </c>
      <c r="I11" s="15">
        <f>2530049814-2634325470+51891</f>
        <v>-104223765</v>
      </c>
      <c r="K11" s="15">
        <v>3500000</v>
      </c>
      <c r="M11" s="15">
        <v>11279585001</v>
      </c>
      <c r="O11" s="15">
        <v>7952214060</v>
      </c>
      <c r="Q11" s="46">
        <v>3327370941</v>
      </c>
      <c r="R11" s="46"/>
    </row>
    <row r="12" spans="1:23" ht="21.75" customHeight="1" x14ac:dyDescent="0.2">
      <c r="A12" s="6" t="s">
        <v>31</v>
      </c>
      <c r="C12" s="15">
        <v>0</v>
      </c>
      <c r="E12" s="15">
        <v>0</v>
      </c>
      <c r="G12" s="15">
        <v>0</v>
      </c>
      <c r="I12" s="15">
        <v>0</v>
      </c>
      <c r="K12" s="15">
        <v>11652837</v>
      </c>
      <c r="M12" s="15">
        <v>70577545098</v>
      </c>
      <c r="O12" s="15">
        <v>73014737201</v>
      </c>
      <c r="Q12" s="46">
        <v>-2437192103</v>
      </c>
      <c r="R12" s="46"/>
    </row>
    <row r="13" spans="1:23" ht="21.75" customHeight="1" x14ac:dyDescent="0.2">
      <c r="A13" s="6" t="s">
        <v>41</v>
      </c>
      <c r="C13" s="15">
        <v>0</v>
      </c>
      <c r="E13" s="15">
        <v>0</v>
      </c>
      <c r="G13" s="15">
        <v>0</v>
      </c>
      <c r="I13" s="15">
        <v>0</v>
      </c>
      <c r="K13" s="15">
        <v>4535293</v>
      </c>
      <c r="M13" s="15">
        <v>41025602864</v>
      </c>
      <c r="O13" s="15">
        <v>49286949875</v>
      </c>
      <c r="Q13" s="46">
        <v>-8261347011</v>
      </c>
      <c r="R13" s="46"/>
    </row>
    <row r="14" spans="1:23" ht="21.75" customHeight="1" x14ac:dyDescent="0.2">
      <c r="A14" s="6" t="s">
        <v>32</v>
      </c>
      <c r="C14" s="15">
        <v>0</v>
      </c>
      <c r="E14" s="15">
        <v>0</v>
      </c>
      <c r="G14" s="15">
        <v>0</v>
      </c>
      <c r="I14" s="15">
        <v>0</v>
      </c>
      <c r="K14" s="15">
        <v>2188263</v>
      </c>
      <c r="M14" s="15">
        <v>51690560890</v>
      </c>
      <c r="O14" s="15">
        <v>53608589336</v>
      </c>
      <c r="Q14" s="46">
        <v>-1918028446</v>
      </c>
      <c r="R14" s="46"/>
    </row>
    <row r="15" spans="1:23" ht="21.75" customHeight="1" x14ac:dyDescent="0.2">
      <c r="A15" s="6" t="s">
        <v>30</v>
      </c>
      <c r="C15" s="15">
        <v>0</v>
      </c>
      <c r="E15" s="15">
        <v>0</v>
      </c>
      <c r="G15" s="15">
        <v>0</v>
      </c>
      <c r="I15" s="15">
        <v>0</v>
      </c>
      <c r="K15" s="15">
        <v>15706839</v>
      </c>
      <c r="M15" s="15">
        <v>103988865540</v>
      </c>
      <c r="O15" s="15">
        <v>108200746173</v>
      </c>
      <c r="Q15" s="46">
        <v>-4211880633</v>
      </c>
      <c r="R15" s="46"/>
    </row>
    <row r="16" spans="1:23" ht="21.75" customHeight="1" x14ac:dyDescent="0.2">
      <c r="A16" s="6" t="s">
        <v>84</v>
      </c>
      <c r="C16" s="15">
        <v>0</v>
      </c>
      <c r="E16" s="15">
        <v>0</v>
      </c>
      <c r="G16" s="15">
        <v>0</v>
      </c>
      <c r="I16" s="15">
        <v>0</v>
      </c>
      <c r="K16" s="15">
        <v>3497266</v>
      </c>
      <c r="M16" s="15">
        <v>40016723567</v>
      </c>
      <c r="O16" s="15">
        <v>39040615111</v>
      </c>
      <c r="Q16" s="46">
        <v>976108456</v>
      </c>
      <c r="R16" s="46"/>
    </row>
    <row r="17" spans="1:18" ht="21.75" customHeight="1" x14ac:dyDescent="0.2">
      <c r="A17" s="6" t="s">
        <v>85</v>
      </c>
      <c r="C17" s="15">
        <v>0</v>
      </c>
      <c r="E17" s="15">
        <v>0</v>
      </c>
      <c r="G17" s="15">
        <v>0</v>
      </c>
      <c r="I17" s="15">
        <v>0</v>
      </c>
      <c r="K17" s="15">
        <v>2470586</v>
      </c>
      <c r="M17" s="15">
        <v>30452986759</v>
      </c>
      <c r="O17" s="15">
        <v>23380034846</v>
      </c>
      <c r="Q17" s="46">
        <v>7072951913</v>
      </c>
      <c r="R17" s="46"/>
    </row>
    <row r="18" spans="1:18" ht="21.75" customHeight="1" x14ac:dyDescent="0.2">
      <c r="A18" s="6" t="s">
        <v>86</v>
      </c>
      <c r="C18" s="15">
        <v>0</v>
      </c>
      <c r="E18" s="15">
        <v>0</v>
      </c>
      <c r="G18" s="15">
        <v>0</v>
      </c>
      <c r="I18" s="15">
        <v>0</v>
      </c>
      <c r="K18" s="15">
        <v>25833</v>
      </c>
      <c r="M18" s="15">
        <v>334729082</v>
      </c>
      <c r="O18" s="15">
        <v>345449145</v>
      </c>
      <c r="Q18" s="46">
        <v>-10720063</v>
      </c>
      <c r="R18" s="46"/>
    </row>
    <row r="19" spans="1:18" ht="21.75" customHeight="1" x14ac:dyDescent="0.2">
      <c r="A19" s="6" t="s">
        <v>87</v>
      </c>
      <c r="C19" s="15">
        <v>0</v>
      </c>
      <c r="E19" s="15">
        <v>0</v>
      </c>
      <c r="G19" s="15">
        <v>0</v>
      </c>
      <c r="I19" s="15">
        <v>0</v>
      </c>
      <c r="K19" s="15">
        <v>5353304</v>
      </c>
      <c r="M19" s="15">
        <v>45600221009</v>
      </c>
      <c r="O19" s="15">
        <v>40123746882</v>
      </c>
      <c r="Q19" s="46">
        <v>5476474127</v>
      </c>
      <c r="R19" s="46"/>
    </row>
    <row r="20" spans="1:18" ht="21.75" customHeight="1" x14ac:dyDescent="0.2">
      <c r="A20" s="6" t="s">
        <v>42</v>
      </c>
      <c r="C20" s="15">
        <v>0</v>
      </c>
      <c r="E20" s="15">
        <v>0</v>
      </c>
      <c r="G20" s="15">
        <v>0</v>
      </c>
      <c r="I20" s="15">
        <v>0</v>
      </c>
      <c r="K20" s="15">
        <v>7800000</v>
      </c>
      <c r="M20" s="15">
        <v>50162745150</v>
      </c>
      <c r="O20" s="15">
        <v>41249098799</v>
      </c>
      <c r="Q20" s="46">
        <v>8913646351</v>
      </c>
      <c r="R20" s="46"/>
    </row>
    <row r="21" spans="1:18" ht="21.75" customHeight="1" x14ac:dyDescent="0.2">
      <c r="A21" s="6" t="s">
        <v>33</v>
      </c>
      <c r="C21" s="15">
        <v>0</v>
      </c>
      <c r="E21" s="15">
        <v>0</v>
      </c>
      <c r="G21" s="15">
        <v>0</v>
      </c>
      <c r="I21" s="15">
        <v>0</v>
      </c>
      <c r="K21" s="15">
        <v>1050000</v>
      </c>
      <c r="M21" s="15">
        <v>89061909750</v>
      </c>
      <c r="O21" s="15">
        <v>61696210275</v>
      </c>
      <c r="Q21" s="46">
        <v>27365699475</v>
      </c>
      <c r="R21" s="46"/>
    </row>
    <row r="22" spans="1:18" ht="21.75" customHeight="1" x14ac:dyDescent="0.2">
      <c r="A22" s="6" t="s">
        <v>27</v>
      </c>
      <c r="C22" s="15">
        <v>0</v>
      </c>
      <c r="E22" s="15">
        <v>0</v>
      </c>
      <c r="G22" s="15">
        <v>0</v>
      </c>
      <c r="I22" s="15">
        <v>0</v>
      </c>
      <c r="K22" s="15">
        <v>362819</v>
      </c>
      <c r="M22" s="15">
        <v>9940488003</v>
      </c>
      <c r="O22" s="15">
        <v>10520458758</v>
      </c>
      <c r="Q22" s="46">
        <v>-579970755</v>
      </c>
      <c r="R22" s="46"/>
    </row>
    <row r="23" spans="1:18" ht="21.75" customHeight="1" x14ac:dyDescent="0.2">
      <c r="A23" s="6" t="s">
        <v>20</v>
      </c>
      <c r="C23" s="15">
        <v>0</v>
      </c>
      <c r="E23" s="15">
        <v>0</v>
      </c>
      <c r="G23" s="15">
        <v>0</v>
      </c>
      <c r="I23" s="15">
        <v>0</v>
      </c>
      <c r="K23" s="15">
        <v>14407925</v>
      </c>
      <c r="M23" s="15">
        <v>52684643825</v>
      </c>
      <c r="O23" s="15">
        <v>48080223471</v>
      </c>
      <c r="Q23" s="46">
        <v>4604420354</v>
      </c>
      <c r="R23" s="46"/>
    </row>
    <row r="24" spans="1:18" ht="21.75" customHeight="1" x14ac:dyDescent="0.2">
      <c r="A24" s="6" t="s">
        <v>24</v>
      </c>
      <c r="C24" s="15">
        <v>0</v>
      </c>
      <c r="E24" s="15">
        <v>0</v>
      </c>
      <c r="G24" s="15">
        <v>0</v>
      </c>
      <c r="I24" s="15">
        <v>0</v>
      </c>
      <c r="K24" s="15">
        <v>22327024</v>
      </c>
      <c r="M24" s="15">
        <v>151044884582</v>
      </c>
      <c r="O24" s="15">
        <v>116741377369</v>
      </c>
      <c r="Q24" s="46">
        <v>34303507213</v>
      </c>
      <c r="R24" s="46"/>
    </row>
    <row r="25" spans="1:18" ht="21.75" customHeight="1" x14ac:dyDescent="0.2">
      <c r="A25" s="6" t="s">
        <v>88</v>
      </c>
      <c r="C25" s="15">
        <v>0</v>
      </c>
      <c r="E25" s="15">
        <v>0</v>
      </c>
      <c r="G25" s="15">
        <v>0</v>
      </c>
      <c r="I25" s="15">
        <v>0</v>
      </c>
      <c r="K25" s="15">
        <v>27000000</v>
      </c>
      <c r="M25" s="15">
        <v>102775847393</v>
      </c>
      <c r="O25" s="15">
        <v>108795261936</v>
      </c>
      <c r="Q25" s="46">
        <v>-6019414543</v>
      </c>
      <c r="R25" s="46"/>
    </row>
    <row r="26" spans="1:18" ht="21.75" customHeight="1" x14ac:dyDescent="0.2">
      <c r="A26" s="6" t="s">
        <v>89</v>
      </c>
      <c r="C26" s="15">
        <v>0</v>
      </c>
      <c r="E26" s="15">
        <v>0</v>
      </c>
      <c r="G26" s="15">
        <v>0</v>
      </c>
      <c r="I26" s="15">
        <v>0</v>
      </c>
      <c r="K26" s="15">
        <v>450000</v>
      </c>
      <c r="M26" s="15">
        <v>4602948557</v>
      </c>
      <c r="O26" s="15">
        <v>3098811168</v>
      </c>
      <c r="Q26" s="46">
        <v>1504137389</v>
      </c>
      <c r="R26" s="46"/>
    </row>
    <row r="27" spans="1:18" ht="21.75" customHeight="1" x14ac:dyDescent="0.2">
      <c r="A27" s="6" t="s">
        <v>90</v>
      </c>
      <c r="C27" s="15">
        <v>0</v>
      </c>
      <c r="E27" s="15">
        <v>0</v>
      </c>
      <c r="G27" s="15">
        <v>0</v>
      </c>
      <c r="I27" s="15">
        <v>0</v>
      </c>
      <c r="K27" s="15">
        <v>12491393</v>
      </c>
      <c r="M27" s="15">
        <v>27313975767</v>
      </c>
      <c r="O27" s="15">
        <v>30212105386</v>
      </c>
      <c r="Q27" s="46">
        <v>-2898129619</v>
      </c>
      <c r="R27" s="46"/>
    </row>
    <row r="28" spans="1:18" ht="21.75" customHeight="1" x14ac:dyDescent="0.2">
      <c r="A28" s="6" t="s">
        <v>36</v>
      </c>
      <c r="C28" s="15">
        <v>0</v>
      </c>
      <c r="E28" s="15">
        <v>0</v>
      </c>
      <c r="G28" s="15">
        <v>0</v>
      </c>
      <c r="I28" s="15">
        <v>0</v>
      </c>
      <c r="K28" s="15">
        <v>1500000</v>
      </c>
      <c r="M28" s="15">
        <v>5355941444</v>
      </c>
      <c r="O28" s="15">
        <v>3918554819</v>
      </c>
      <c r="Q28" s="46">
        <v>1437386625</v>
      </c>
      <c r="R28" s="46"/>
    </row>
    <row r="29" spans="1:18" ht="21.75" customHeight="1" x14ac:dyDescent="0.2">
      <c r="A29" s="6" t="s">
        <v>91</v>
      </c>
      <c r="C29" s="15">
        <v>0</v>
      </c>
      <c r="E29" s="15">
        <v>0</v>
      </c>
      <c r="G29" s="15">
        <v>0</v>
      </c>
      <c r="I29" s="15">
        <v>0</v>
      </c>
      <c r="K29" s="15">
        <v>11406904</v>
      </c>
      <c r="M29" s="15">
        <v>87540012385</v>
      </c>
      <c r="O29" s="15">
        <v>69508271806</v>
      </c>
      <c r="Q29" s="46">
        <v>18031740579</v>
      </c>
      <c r="R29" s="46"/>
    </row>
    <row r="30" spans="1:18" ht="21.75" customHeight="1" x14ac:dyDescent="0.2">
      <c r="A30" s="6" t="s">
        <v>34</v>
      </c>
      <c r="C30" s="15">
        <v>0</v>
      </c>
      <c r="E30" s="15">
        <v>0</v>
      </c>
      <c r="G30" s="15">
        <v>0</v>
      </c>
      <c r="I30" s="15">
        <v>0</v>
      </c>
      <c r="K30" s="15">
        <v>1728986</v>
      </c>
      <c r="M30" s="15">
        <v>76933425316</v>
      </c>
      <c r="O30" s="15">
        <v>58831050763</v>
      </c>
      <c r="Q30" s="46">
        <v>18102374553</v>
      </c>
      <c r="R30" s="46"/>
    </row>
    <row r="31" spans="1:18" ht="21.75" customHeight="1" x14ac:dyDescent="0.2">
      <c r="A31" s="6" t="s">
        <v>35</v>
      </c>
      <c r="C31" s="15">
        <v>0</v>
      </c>
      <c r="E31" s="15">
        <v>0</v>
      </c>
      <c r="G31" s="15">
        <v>0</v>
      </c>
      <c r="I31" s="15">
        <v>0</v>
      </c>
      <c r="K31" s="15">
        <v>3242631</v>
      </c>
      <c r="M31" s="15">
        <v>9940500765</v>
      </c>
      <c r="O31" s="15">
        <v>8033548391</v>
      </c>
      <c r="Q31" s="46">
        <v>1906952374</v>
      </c>
      <c r="R31" s="46"/>
    </row>
    <row r="32" spans="1:18" ht="21.75" customHeight="1" x14ac:dyDescent="0.2">
      <c r="A32" s="6" t="s">
        <v>92</v>
      </c>
      <c r="C32" s="15">
        <v>0</v>
      </c>
      <c r="E32" s="15">
        <v>0</v>
      </c>
      <c r="G32" s="15">
        <v>0</v>
      </c>
      <c r="I32" s="15">
        <v>0</v>
      </c>
      <c r="K32" s="15">
        <v>30000000</v>
      </c>
      <c r="M32" s="15">
        <v>39185451836</v>
      </c>
      <c r="O32" s="15">
        <v>47177613000</v>
      </c>
      <c r="Q32" s="46">
        <v>-7992161164</v>
      </c>
      <c r="R32" s="46"/>
    </row>
    <row r="33" spans="1:18" ht="21.75" customHeight="1" x14ac:dyDescent="0.2">
      <c r="A33" s="6" t="s">
        <v>93</v>
      </c>
      <c r="C33" s="15">
        <v>0</v>
      </c>
      <c r="E33" s="15">
        <v>0</v>
      </c>
      <c r="G33" s="15">
        <v>0</v>
      </c>
      <c r="I33" s="15">
        <v>0</v>
      </c>
      <c r="K33" s="15">
        <v>500000</v>
      </c>
      <c r="M33" s="15">
        <v>8139954196</v>
      </c>
      <c r="O33" s="15">
        <v>9080646750</v>
      </c>
      <c r="Q33" s="46">
        <v>-940692554</v>
      </c>
      <c r="R33" s="46"/>
    </row>
    <row r="34" spans="1:18" ht="21.75" customHeight="1" x14ac:dyDescent="0.2">
      <c r="A34" s="6" t="s">
        <v>94</v>
      </c>
      <c r="C34" s="15">
        <v>0</v>
      </c>
      <c r="E34" s="15">
        <v>0</v>
      </c>
      <c r="G34" s="15">
        <v>0</v>
      </c>
      <c r="I34" s="15">
        <v>0</v>
      </c>
      <c r="K34" s="15">
        <v>2000000</v>
      </c>
      <c r="M34" s="15">
        <v>80773517988</v>
      </c>
      <c r="O34" s="15">
        <v>90021168000</v>
      </c>
      <c r="Q34" s="46">
        <v>-9247650012</v>
      </c>
      <c r="R34" s="46"/>
    </row>
    <row r="35" spans="1:18" ht="21.75" customHeight="1" x14ac:dyDescent="0.2">
      <c r="A35" s="6" t="s">
        <v>29</v>
      </c>
      <c r="C35" s="15">
        <v>0</v>
      </c>
      <c r="E35" s="15">
        <v>0</v>
      </c>
      <c r="G35" s="15">
        <v>0</v>
      </c>
      <c r="I35" s="15">
        <v>0</v>
      </c>
      <c r="K35" s="15">
        <v>7639257</v>
      </c>
      <c r="M35" s="15">
        <v>101545152382</v>
      </c>
      <c r="O35" s="15">
        <v>86037792744</v>
      </c>
      <c r="Q35" s="46">
        <v>15507359638</v>
      </c>
      <c r="R35" s="46"/>
    </row>
    <row r="36" spans="1:18" ht="21.75" customHeight="1" x14ac:dyDescent="0.2">
      <c r="A36" s="6" t="s">
        <v>95</v>
      </c>
      <c r="C36" s="15">
        <v>0</v>
      </c>
      <c r="E36" s="15">
        <v>0</v>
      </c>
      <c r="G36" s="15">
        <v>0</v>
      </c>
      <c r="I36" s="15">
        <v>0</v>
      </c>
      <c r="K36" s="15">
        <v>3622000</v>
      </c>
      <c r="M36" s="15">
        <v>74046466775</v>
      </c>
      <c r="O36" s="15">
        <v>70676815833</v>
      </c>
      <c r="Q36" s="46">
        <v>3369650942</v>
      </c>
      <c r="R36" s="46"/>
    </row>
    <row r="37" spans="1:18" ht="21.75" customHeight="1" x14ac:dyDescent="0.2">
      <c r="A37" s="6" t="s">
        <v>96</v>
      </c>
      <c r="C37" s="15">
        <v>0</v>
      </c>
      <c r="E37" s="15">
        <v>0</v>
      </c>
      <c r="G37" s="15">
        <v>0</v>
      </c>
      <c r="I37" s="15">
        <v>0</v>
      </c>
      <c r="K37" s="15">
        <v>1192004</v>
      </c>
      <c r="M37" s="15">
        <v>43036755243</v>
      </c>
      <c r="O37" s="15">
        <v>35304938045</v>
      </c>
      <c r="Q37" s="46">
        <v>7731817198</v>
      </c>
      <c r="R37" s="46"/>
    </row>
    <row r="38" spans="1:18" ht="21.75" customHeight="1" x14ac:dyDescent="0.2">
      <c r="A38" s="6" t="s">
        <v>22</v>
      </c>
      <c r="C38" s="15">
        <v>0</v>
      </c>
      <c r="E38" s="15">
        <v>0</v>
      </c>
      <c r="G38" s="15">
        <v>0</v>
      </c>
      <c r="I38" s="15">
        <v>0</v>
      </c>
      <c r="K38" s="15">
        <v>495470</v>
      </c>
      <c r="M38" s="15">
        <v>130641913795</v>
      </c>
      <c r="O38" s="15">
        <v>101750110373</v>
      </c>
      <c r="Q38" s="46">
        <v>28891803422</v>
      </c>
      <c r="R38" s="46"/>
    </row>
    <row r="39" spans="1:18" ht="21.75" customHeight="1" x14ac:dyDescent="0.2">
      <c r="A39" s="6" t="s">
        <v>26</v>
      </c>
      <c r="C39" s="15">
        <v>0</v>
      </c>
      <c r="E39" s="15">
        <v>0</v>
      </c>
      <c r="G39" s="15">
        <v>0</v>
      </c>
      <c r="I39" s="15">
        <v>0</v>
      </c>
      <c r="K39" s="15">
        <v>13800000</v>
      </c>
      <c r="M39" s="15">
        <v>100043180259</v>
      </c>
      <c r="O39" s="15">
        <v>82856055595</v>
      </c>
      <c r="Q39" s="46">
        <v>17187124664</v>
      </c>
      <c r="R39" s="46"/>
    </row>
    <row r="40" spans="1:18" ht="21.75" customHeight="1" x14ac:dyDescent="0.2">
      <c r="A40" s="6" t="s">
        <v>97</v>
      </c>
      <c r="C40" s="15">
        <v>0</v>
      </c>
      <c r="E40" s="15">
        <v>0</v>
      </c>
      <c r="G40" s="15">
        <v>0</v>
      </c>
      <c r="I40" s="15">
        <v>0</v>
      </c>
      <c r="K40" s="15">
        <v>2000000</v>
      </c>
      <c r="M40" s="15">
        <v>14383617321</v>
      </c>
      <c r="O40" s="15">
        <v>13081698000</v>
      </c>
      <c r="Q40" s="46">
        <v>1301919321</v>
      </c>
      <c r="R40" s="46"/>
    </row>
    <row r="41" spans="1:18" ht="21.75" customHeight="1" x14ac:dyDescent="0.2">
      <c r="A41" s="6" t="s">
        <v>38</v>
      </c>
      <c r="C41" s="15">
        <v>0</v>
      </c>
      <c r="E41" s="15">
        <v>0</v>
      </c>
      <c r="G41" s="15">
        <v>0</v>
      </c>
      <c r="I41" s="15">
        <v>0</v>
      </c>
      <c r="K41" s="15">
        <v>4231833</v>
      </c>
      <c r="M41" s="15">
        <v>9940497832</v>
      </c>
      <c r="O41" s="15">
        <v>7479430150</v>
      </c>
      <c r="Q41" s="46">
        <v>2461067682</v>
      </c>
      <c r="R41" s="46"/>
    </row>
    <row r="42" spans="1:18" ht="21.75" customHeight="1" x14ac:dyDescent="0.2">
      <c r="A42" s="6" t="s">
        <v>98</v>
      </c>
      <c r="C42" s="15">
        <v>0</v>
      </c>
      <c r="E42" s="15">
        <v>0</v>
      </c>
      <c r="G42" s="15">
        <v>0</v>
      </c>
      <c r="I42" s="15">
        <v>0</v>
      </c>
      <c r="K42" s="15">
        <v>23138862</v>
      </c>
      <c r="M42" s="15">
        <v>63770504574</v>
      </c>
      <c r="O42" s="15">
        <v>59159049803</v>
      </c>
      <c r="Q42" s="46">
        <v>4611454771</v>
      </c>
      <c r="R42" s="46"/>
    </row>
    <row r="43" spans="1:18" ht="21.75" customHeight="1" x14ac:dyDescent="0.2">
      <c r="A43" s="6" t="s">
        <v>23</v>
      </c>
      <c r="C43" s="15">
        <v>0</v>
      </c>
      <c r="E43" s="15">
        <v>0</v>
      </c>
      <c r="G43" s="15">
        <v>0</v>
      </c>
      <c r="I43" s="15">
        <v>0</v>
      </c>
      <c r="K43" s="15">
        <v>389256</v>
      </c>
      <c r="M43" s="15">
        <v>19880973473</v>
      </c>
      <c r="O43" s="15">
        <v>16400964999</v>
      </c>
      <c r="Q43" s="46">
        <v>3480008474</v>
      </c>
      <c r="R43" s="46"/>
    </row>
    <row r="44" spans="1:18" ht="21.75" customHeight="1" x14ac:dyDescent="0.2">
      <c r="A44" s="6" t="s">
        <v>40</v>
      </c>
      <c r="C44" s="15">
        <v>0</v>
      </c>
      <c r="E44" s="15">
        <v>0</v>
      </c>
      <c r="G44" s="15">
        <v>0</v>
      </c>
      <c r="I44" s="15">
        <v>0</v>
      </c>
      <c r="K44" s="15">
        <v>2350000</v>
      </c>
      <c r="M44" s="15">
        <v>30391587675</v>
      </c>
      <c r="O44" s="15">
        <v>38101317654</v>
      </c>
      <c r="Q44" s="46">
        <v>-7709729979</v>
      </c>
      <c r="R44" s="46"/>
    </row>
    <row r="45" spans="1:18" ht="21.75" customHeight="1" x14ac:dyDescent="0.2">
      <c r="A45" s="6" t="s">
        <v>43</v>
      </c>
      <c r="C45" s="15">
        <v>0</v>
      </c>
      <c r="E45" s="15">
        <v>0</v>
      </c>
      <c r="G45" s="15">
        <v>0</v>
      </c>
      <c r="I45" s="15">
        <v>0</v>
      </c>
      <c r="K45" s="15">
        <v>5418649</v>
      </c>
      <c r="M45" s="15">
        <v>50062362254</v>
      </c>
      <c r="O45" s="15">
        <v>55803187012</v>
      </c>
      <c r="Q45" s="46">
        <v>-5740824758</v>
      </c>
      <c r="R45" s="46"/>
    </row>
    <row r="46" spans="1:18" ht="21.75" customHeight="1" x14ac:dyDescent="0.2">
      <c r="A46" s="6" t="s">
        <v>99</v>
      </c>
      <c r="C46" s="15">
        <v>0</v>
      </c>
      <c r="E46" s="15">
        <v>0</v>
      </c>
      <c r="G46" s="15">
        <v>0</v>
      </c>
      <c r="I46" s="15">
        <v>0</v>
      </c>
      <c r="K46" s="15">
        <v>13712</v>
      </c>
      <c r="M46" s="15">
        <v>124909462878</v>
      </c>
      <c r="O46" s="15">
        <v>90667875403</v>
      </c>
      <c r="Q46" s="46">
        <f>34241587475+51906</f>
        <v>34241639381</v>
      </c>
      <c r="R46" s="46"/>
    </row>
    <row r="47" spans="1:18" ht="21.75" customHeight="1" x14ac:dyDescent="0.2">
      <c r="A47" s="6" t="s">
        <v>100</v>
      </c>
      <c r="C47" s="15">
        <v>0</v>
      </c>
      <c r="E47" s="15">
        <v>0</v>
      </c>
      <c r="G47" s="15">
        <v>0</v>
      </c>
      <c r="I47" s="15">
        <v>0</v>
      </c>
      <c r="K47" s="15">
        <v>38750986</v>
      </c>
      <c r="M47" s="15">
        <v>93412012762</v>
      </c>
      <c r="O47" s="15">
        <v>93951298607</v>
      </c>
      <c r="Q47" s="46">
        <v>-539285845</v>
      </c>
      <c r="R47" s="46"/>
    </row>
    <row r="48" spans="1:18" ht="21.75" customHeight="1" x14ac:dyDescent="0.2">
      <c r="A48" s="6" t="s">
        <v>101</v>
      </c>
      <c r="C48" s="15">
        <v>0</v>
      </c>
      <c r="E48" s="15">
        <v>0</v>
      </c>
      <c r="G48" s="15">
        <v>0</v>
      </c>
      <c r="I48" s="15">
        <v>0</v>
      </c>
      <c r="K48" s="15">
        <v>14908435</v>
      </c>
      <c r="M48" s="15">
        <v>36581409280</v>
      </c>
      <c r="O48" s="15">
        <v>32277371529</v>
      </c>
      <c r="Q48" s="46">
        <v>4304037751</v>
      </c>
      <c r="R48" s="46"/>
    </row>
    <row r="49" spans="1:18" ht="21.75" customHeight="1" x14ac:dyDescent="0.2">
      <c r="A49" s="7" t="s">
        <v>21</v>
      </c>
      <c r="C49" s="17">
        <v>0</v>
      </c>
      <c r="E49" s="17">
        <v>0</v>
      </c>
      <c r="G49" s="17">
        <v>0</v>
      </c>
      <c r="I49" s="17">
        <v>0</v>
      </c>
      <c r="K49" s="17">
        <v>5322535</v>
      </c>
      <c r="M49" s="17">
        <v>47547089782</v>
      </c>
      <c r="O49" s="17">
        <v>55269506000</v>
      </c>
      <c r="Q49" s="47">
        <v>-7722416218</v>
      </c>
      <c r="R49" s="47"/>
    </row>
    <row r="50" spans="1:18" ht="21.75" customHeight="1" x14ac:dyDescent="0.2">
      <c r="A50" s="9" t="s">
        <v>44</v>
      </c>
      <c r="C50" s="18">
        <v>22723158</v>
      </c>
      <c r="E50" s="18">
        <v>32671551089</v>
      </c>
      <c r="G50" s="18">
        <v>38007667673</v>
      </c>
      <c r="I50" s="18">
        <f>SUM(I8:I49)</f>
        <v>-4335756548</v>
      </c>
      <c r="K50" s="18">
        <v>377211622</v>
      </c>
      <c r="M50" s="18">
        <v>2396910498803</v>
      </c>
      <c r="O50" s="18">
        <v>2201188174993</v>
      </c>
      <c r="Q50" s="48">
        <f t="shared" ref="Q50:R50" si="0">SUM(Q8:R49)</f>
        <v>195722375716</v>
      </c>
      <c r="R50" s="48"/>
    </row>
    <row r="53" spans="1:18" ht="18.75" x14ac:dyDescent="0.2">
      <c r="E53" s="44"/>
      <c r="G53" s="44"/>
      <c r="I53" s="44"/>
      <c r="Q53" s="15"/>
    </row>
    <row r="54" spans="1:18" ht="18.75" x14ac:dyDescent="0.2">
      <c r="G54" s="44"/>
      <c r="Q54" s="15"/>
    </row>
    <row r="55" spans="1:18" ht="18.75" x14ac:dyDescent="0.2">
      <c r="G55" s="44"/>
      <c r="Q55" s="15"/>
    </row>
    <row r="56" spans="1:18" ht="18.75" x14ac:dyDescent="0.2">
      <c r="G56" s="44"/>
      <c r="Q56" s="15"/>
    </row>
    <row r="57" spans="1:18" ht="18.75" x14ac:dyDescent="0.2">
      <c r="G57" s="44"/>
      <c r="Q57" s="15"/>
    </row>
    <row r="58" spans="1:18" ht="18.75" x14ac:dyDescent="0.2">
      <c r="Q58" s="15"/>
    </row>
    <row r="59" spans="1:18" ht="18.75" x14ac:dyDescent="0.2">
      <c r="G59" s="44"/>
      <c r="Q59" s="15"/>
    </row>
    <row r="60" spans="1:18" ht="18.75" x14ac:dyDescent="0.2">
      <c r="Q60" s="15"/>
    </row>
    <row r="61" spans="1:18" ht="18.75" x14ac:dyDescent="0.2">
      <c r="Q61" s="15"/>
    </row>
  </sheetData>
  <mergeCells count="5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9:R49"/>
    <mergeCell ref="Q50:R50"/>
    <mergeCell ref="Q43:R43"/>
    <mergeCell ref="Q44:R44"/>
    <mergeCell ref="Q45:R45"/>
    <mergeCell ref="Q46:R46"/>
    <mergeCell ref="Q47:R4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2025-07-23T11:18:35Z</dcterms:created>
  <dcterms:modified xsi:type="dcterms:W3CDTF">2025-07-26T05:55:50Z</dcterms:modified>
</cp:coreProperties>
</file>