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4\"/>
    </mc:Choice>
  </mc:AlternateContent>
  <xr:revisionPtr revIDLastSave="0" documentId="13_ncr:1_{CF9A53CC-12F1-41A5-9131-307B655FD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سهام'!$A$1:$X$57</definedName>
    <definedName name="_xlnm.Print_Area" localSheetId="6">'درآمد سود سهام'!$A$1:$T$34</definedName>
    <definedName name="_xlnm.Print_Area" localSheetId="9">'درآمد ناشی از تغییر قیمت اوراق'!$A$1:$S$34</definedName>
    <definedName name="_xlnm.Print_Area" localSheetId="8">'درآمد ناشی از فروش'!$A$1:$S$51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سهام!$A$1:$AC$37</definedName>
  </definedNames>
  <calcPr calcId="191029"/>
</workbook>
</file>

<file path=xl/calcChain.xml><?xml version="1.0" encoding="utf-8"?>
<calcChain xmlns="http://schemas.openxmlformats.org/spreadsheetml/2006/main">
  <c r="W57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9" i="9"/>
  <c r="L5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57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9" i="9"/>
  <c r="S51" i="9"/>
  <c r="S57" i="9"/>
  <c r="Q57" i="9"/>
  <c r="J5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9" i="9"/>
  <c r="H57" i="9"/>
  <c r="H15" i="9"/>
  <c r="H9" i="9"/>
  <c r="I34" i="21"/>
  <c r="I51" i="19"/>
  <c r="G51" i="19"/>
  <c r="E51" i="19"/>
  <c r="Q49" i="19"/>
  <c r="Q51" i="19"/>
  <c r="I9" i="19"/>
  <c r="I10" i="19"/>
  <c r="I11" i="19"/>
  <c r="I12" i="19"/>
  <c r="I13" i="19"/>
  <c r="I14" i="19"/>
  <c r="I15" i="19"/>
  <c r="I16" i="19"/>
  <c r="I17" i="19"/>
  <c r="G8" i="19"/>
  <c r="G14" i="19"/>
  <c r="I8" i="19"/>
  <c r="Q34" i="21"/>
  <c r="J13" i="13"/>
  <c r="J9" i="13"/>
  <c r="J10" i="13"/>
  <c r="J11" i="13"/>
  <c r="J12" i="13"/>
  <c r="J8" i="13"/>
  <c r="F13" i="13"/>
  <c r="F9" i="13"/>
  <c r="F10" i="13"/>
  <c r="F11" i="13"/>
  <c r="F12" i="13"/>
  <c r="F8" i="13"/>
  <c r="L17" i="7"/>
  <c r="L10" i="7"/>
  <c r="L11" i="7"/>
  <c r="L12" i="7"/>
  <c r="L13" i="7"/>
  <c r="L14" i="7"/>
  <c r="L15" i="7"/>
  <c r="L16" i="7"/>
  <c r="L9" i="7"/>
  <c r="AB3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9" i="2"/>
  <c r="Z37" i="2"/>
  <c r="H34" i="2"/>
  <c r="H37" i="2"/>
  <c r="J37" i="2"/>
</calcChain>
</file>

<file path=xl/sharedStrings.xml><?xml version="1.0" encoding="utf-8"?>
<sst xmlns="http://schemas.openxmlformats.org/spreadsheetml/2006/main" count="389" uniqueCount="152">
  <si>
    <t>صندوق سرمایه‌گذاری سهام بزرگ کاردان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</si>
  <si>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</si>
  <si>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</si>
  <si>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</si>
  <si>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</si>
  <si>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</si>
  <si>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</si>
  <si>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</si>
  <si>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</si>
  <si>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</si>
  <si>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</si>
  <si>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</si>
  <si>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</si>
  <si>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</si>
  <si>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</si>
  <si>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</si>
  <si>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</si>
  <si>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</si>
  <si>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</si>
  <si>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</si>
  <si>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</si>
  <si>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</si>
  <si>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</si>
  <si>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</si>
  <si>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</si>
  <si>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</si>
  <si>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</si>
  <si>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</si>
  <si>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</si>
  <si>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</si>
  <si>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</si>
  <si>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</si>
  <si>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</si>
  <si>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</si>
  <si>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</si>
  <si>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</si>
  <si>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</si>
  <si>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</si>
  <si>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</si>
  <si>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</si>
  <si>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</si>
  <si>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</si>
  <si>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</si>
  <si>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</si>
  <si>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</si>
  <si>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</si>
  <si>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</si>
  <si>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</si>
  <si>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</si>
  <si>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</si>
  <si>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</si>
  <si>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</si>
  <si>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</si>
  <si>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</si>
  <si>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</si>
  <si>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</si>
  <si>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</si>
  <si>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</si>
  <si>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پاسارگاد گلفام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</si>
  <si>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</si>
  <si>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</si>
  <si>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</si>
  <si>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</si>
  <si>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</si>
  <si>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</si>
  <si>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</si>
  <si>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</si>
  <si>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</si>
  <si>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</si>
  <si>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</si>
  <si>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</si>
  <si>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</si>
  <si>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</si>
  <si>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</si>
  <si>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</si>
  <si>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</si>
  <si>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</si>
  <si>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</si>
  <si>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</si>
  <si>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</si>
  <si>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</si>
  <si>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</si>
  <si>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</si>
  <si>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</si>
  <si>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</si>
  <si>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</si>
  <si>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</si>
  <si>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تندگویان</t>
  </si>
  <si>
    <t>مبین انرژی خلیج فارس</t>
  </si>
  <si>
    <t>پدیده شیمی قرن</t>
  </si>
  <si>
    <t>گروه مالی صبا تامین</t>
  </si>
  <si>
    <t>نساجی بابکان</t>
  </si>
  <si>
    <t>تولیدی چدن سازان</t>
  </si>
  <si>
    <t>سرمایه گذاری تامین اجتماعی</t>
  </si>
  <si>
    <t>صنایع الکترونیک مادیران</t>
  </si>
  <si>
    <t>صنایع مس افق کرمان</t>
  </si>
  <si>
    <t>گروه انتخاب الکترونیک آرمان</t>
  </si>
  <si>
    <t>کانی کربن طبس</t>
  </si>
  <si>
    <t>سرمایه‌گذاری صنایع پتروشیمی‌</t>
  </si>
  <si>
    <t>س. نفت و گاز و پتروشیمی تأمین</t>
  </si>
  <si>
    <t>پخش هجرت</t>
  </si>
  <si>
    <t>تولیدی برنا باطری</t>
  </si>
  <si>
    <t>صنایع شیمیایی کیمیاگران امروز</t>
  </si>
  <si>
    <t>گواهی سپرده کالایی شمش طلا غیرفعال</t>
  </si>
  <si>
    <t>سرمایه گذاری سبحان</t>
  </si>
  <si>
    <t>بیمه کوثر</t>
  </si>
  <si>
    <t>ایمن خودرو شرق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</si>
  <si>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</si>
  <si>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</si>
  <si>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</si>
  <si>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</si>
  <si>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</si>
  <si>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</si>
  <si>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</si>
  <si>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</si>
  <si>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</si>
  <si>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</si>
  <si>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</si>
  <si>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</si>
  <si>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</si>
  <si>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</si>
  <si>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</si>
  <si>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</si>
  <si>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</si>
  <si>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</si>
  <si>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</si>
  <si>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1404/04/31</t>
  </si>
  <si>
    <t>1404/03/06</t>
  </si>
  <si>
    <t>1403/11/23</t>
  </si>
  <si>
    <t>1403/11/20</t>
  </si>
  <si>
    <t>1404/05/13</t>
  </si>
  <si>
    <t>1404/02/22</t>
  </si>
  <si>
    <t>1404/05/04</t>
  </si>
  <si>
    <t>1404/04/29</t>
  </si>
  <si>
    <t>1403/11/25</t>
  </si>
  <si>
    <t>1404/05/08</t>
  </si>
  <si>
    <t>1404/06/23</t>
  </si>
  <si>
    <t>1404/03/03</t>
  </si>
  <si>
    <t>1404/02/31</t>
  </si>
  <si>
    <t>1404/06/17</t>
  </si>
  <si>
    <t>1403/12/27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</si>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</sst>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rightToLeft="1" tabSelected="1" workbookViewId="0">
      <selection activeCell="AB10" sqref="AB10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.28515625" style="20" customWidth="1"/>
    <col min="6" max="6" width="12" style="20" bestFit="1" customWidth="1"/>
    <col min="7" max="7" width="1.28515625" style="20" customWidth="1"/>
    <col min="8" max="8" width="16" style="20" bestFit="1" customWidth="1"/>
    <col min="9" max="9" width="1.28515625" style="20" customWidth="1"/>
    <col min="10" max="10" width="16" style="20" bestFit="1" customWidth="1"/>
    <col min="11" max="11" width="1.28515625" style="20" customWidth="1"/>
    <col min="12" max="12" width="9.85546875" style="20" bestFit="1" customWidth="1"/>
    <col min="13" max="13" width="1.28515625" style="20" customWidth="1"/>
    <col min="14" max="14" width="13.85546875" style="20" bestFit="1" customWidth="1"/>
    <col min="15" max="15" width="1.28515625" style="20" customWidth="1"/>
    <col min="16" max="16" width="11.85546875" style="20" bestFit="1" customWidth="1"/>
    <col min="17" max="17" width="1.28515625" style="20" customWidth="1"/>
    <col min="18" max="18" width="15" style="20" bestFit="1" customWidth="1"/>
    <col min="19" max="19" width="1.28515625" style="20" customWidth="1"/>
    <col min="20" max="20" width="11.85546875" style="20" bestFit="1" customWidth="1"/>
    <col min="21" max="21" width="1.28515625" style="20" customWidth="1"/>
    <col min="22" max="22" width="16.140625" style="20" bestFit="1" customWidth="1"/>
    <col min="23" max="23" width="1.28515625" style="20" customWidth="1"/>
    <col min="24" max="24" width="16.140625" style="20" bestFit="1" customWidth="1"/>
    <col min="25" max="25" width="1.28515625" style="20" customWidth="1"/>
    <col min="26" max="26" width="16.140625" style="20" bestFit="1" customWidth="1"/>
    <col min="27" max="27" width="1.28515625" style="20" customWidth="1"/>
    <col min="28" max="28" width="18.28515625" style="20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21"/>
      <c r="G7" s="21"/>
      <c r="H7" s="21"/>
      <c r="I7" s="21"/>
      <c r="J7" s="21"/>
      <c r="L7" s="14" t="s">
        <v>10</v>
      </c>
      <c r="M7" s="14"/>
      <c r="N7" s="14"/>
      <c r="O7" s="21"/>
      <c r="P7" s="14" t="s">
        <v>11</v>
      </c>
      <c r="Q7" s="14"/>
      <c r="R7" s="14"/>
      <c r="T7" s="21"/>
      <c r="U7" s="21"/>
      <c r="V7" s="21"/>
      <c r="W7" s="21"/>
      <c r="X7" s="21"/>
      <c r="Y7" s="21"/>
      <c r="Z7" s="21"/>
      <c r="AA7" s="21"/>
      <c r="AB7" s="21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21"/>
      <c r="N8" s="4" t="s">
        <v>14</v>
      </c>
      <c r="P8" s="4" t="s">
        <v>13</v>
      </c>
      <c r="Q8" s="21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28">
        <v>15702012</v>
      </c>
      <c r="F9" s="28"/>
      <c r="H9" s="22">
        <v>57687648232</v>
      </c>
      <c r="J9" s="22">
        <v>54255441559.413597</v>
      </c>
      <c r="L9" s="22">
        <v>0</v>
      </c>
      <c r="N9" s="22">
        <v>0</v>
      </c>
      <c r="P9" s="22">
        <v>-1340429</v>
      </c>
      <c r="R9" s="22">
        <v>6177310847</v>
      </c>
      <c r="T9" s="22">
        <v>14361583</v>
      </c>
      <c r="V9" s="22">
        <v>4865</v>
      </c>
      <c r="X9" s="22">
        <v>52763043882</v>
      </c>
      <c r="Z9" s="22">
        <v>69453380142.2948</v>
      </c>
      <c r="AB9" s="23">
        <f>Z9/1056506095250*100</f>
        <v>6.5738740604104242</v>
      </c>
    </row>
    <row r="10" spans="1:28" ht="21.75" customHeight="1" x14ac:dyDescent="0.2">
      <c r="A10" s="16" t="s">
        <v>20</v>
      </c>
      <c r="B10" s="16"/>
      <c r="C10" s="16"/>
      <c r="E10" s="29">
        <v>2475000</v>
      </c>
      <c r="F10" s="29"/>
      <c r="H10" s="24">
        <v>26271357201</v>
      </c>
      <c r="J10" s="24">
        <v>25094792250</v>
      </c>
      <c r="L10" s="24">
        <v>5073750</v>
      </c>
      <c r="N10" s="24">
        <v>0</v>
      </c>
      <c r="P10" s="24">
        <v>0</v>
      </c>
      <c r="R10" s="24">
        <v>0</v>
      </c>
      <c r="T10" s="24">
        <v>7548750</v>
      </c>
      <c r="V10" s="24">
        <v>4144</v>
      </c>
      <c r="X10" s="24">
        <v>26271357201</v>
      </c>
      <c r="Z10" s="24">
        <v>31095891981</v>
      </c>
      <c r="AB10" s="34">
        <f t="shared" ref="AB10:AB36" si="0">Z10/1056506095250*100</f>
        <v>2.9432761553204108</v>
      </c>
    </row>
    <row r="11" spans="1:28" ht="21.75" customHeight="1" x14ac:dyDescent="0.2">
      <c r="A11" s="16" t="s">
        <v>21</v>
      </c>
      <c r="B11" s="16"/>
      <c r="C11" s="16"/>
      <c r="E11" s="29">
        <v>205512</v>
      </c>
      <c r="F11" s="29"/>
      <c r="H11" s="24">
        <v>29352488810</v>
      </c>
      <c r="J11" s="24">
        <v>51203045990.304001</v>
      </c>
      <c r="L11" s="24">
        <v>0</v>
      </c>
      <c r="N11" s="24">
        <v>0</v>
      </c>
      <c r="P11" s="24">
        <v>0</v>
      </c>
      <c r="R11" s="24">
        <v>0</v>
      </c>
      <c r="T11" s="24">
        <v>205512</v>
      </c>
      <c r="V11" s="24">
        <v>282400</v>
      </c>
      <c r="X11" s="24">
        <v>29352488810</v>
      </c>
      <c r="Z11" s="24">
        <v>57691271096.639999</v>
      </c>
      <c r="AB11" s="34">
        <f t="shared" si="0"/>
        <v>5.4605715344205912</v>
      </c>
    </row>
    <row r="12" spans="1:28" ht="21.75" customHeight="1" x14ac:dyDescent="0.2">
      <c r="A12" s="16" t="s">
        <v>22</v>
      </c>
      <c r="B12" s="16"/>
      <c r="C12" s="16"/>
      <c r="E12" s="29">
        <v>874864</v>
      </c>
      <c r="F12" s="29"/>
      <c r="H12" s="24">
        <v>34677091474</v>
      </c>
      <c r="J12" s="24">
        <v>30124972490.688</v>
      </c>
      <c r="L12" s="24">
        <v>0</v>
      </c>
      <c r="N12" s="24">
        <v>0</v>
      </c>
      <c r="P12" s="24">
        <v>0</v>
      </c>
      <c r="R12" s="24">
        <v>0</v>
      </c>
      <c r="T12" s="24">
        <v>874864</v>
      </c>
      <c r="V12" s="24">
        <v>44470</v>
      </c>
      <c r="X12" s="24">
        <v>34677091474</v>
      </c>
      <c r="Z12" s="24">
        <v>38673716127.624001</v>
      </c>
      <c r="AB12" s="34">
        <f t="shared" si="0"/>
        <v>3.6605293903650105</v>
      </c>
    </row>
    <row r="13" spans="1:28" ht="21.75" customHeight="1" x14ac:dyDescent="0.2">
      <c r="A13" s="16" t="s">
        <v>23</v>
      </c>
      <c r="B13" s="16"/>
      <c r="C13" s="16"/>
      <c r="E13" s="29">
        <v>11228650</v>
      </c>
      <c r="F13" s="29"/>
      <c r="H13" s="24">
        <v>57294711563</v>
      </c>
      <c r="J13" s="24">
        <v>64180577311.875</v>
      </c>
      <c r="L13" s="24">
        <v>0</v>
      </c>
      <c r="N13" s="24">
        <v>0</v>
      </c>
      <c r="P13" s="24">
        <v>-2586703</v>
      </c>
      <c r="R13" s="24">
        <v>17473256749</v>
      </c>
      <c r="T13" s="24">
        <v>8641947</v>
      </c>
      <c r="V13" s="24">
        <v>7320</v>
      </c>
      <c r="X13" s="24">
        <v>44095938579</v>
      </c>
      <c r="Z13" s="24">
        <v>62882660680.362</v>
      </c>
      <c r="AB13" s="34">
        <f t="shared" si="0"/>
        <v>5.9519449024553079</v>
      </c>
    </row>
    <row r="14" spans="1:28" ht="21.75" customHeight="1" x14ac:dyDescent="0.2">
      <c r="A14" s="16" t="s">
        <v>24</v>
      </c>
      <c r="B14" s="16"/>
      <c r="C14" s="16"/>
      <c r="E14" s="29">
        <v>100000</v>
      </c>
      <c r="F14" s="29"/>
      <c r="H14" s="24">
        <v>2712460685</v>
      </c>
      <c r="J14" s="24">
        <v>2857893750</v>
      </c>
      <c r="L14" s="24">
        <v>0</v>
      </c>
      <c r="N14" s="24">
        <v>0</v>
      </c>
      <c r="P14" s="24">
        <v>-100000</v>
      </c>
      <c r="R14" s="24">
        <v>2965627126</v>
      </c>
      <c r="T14" s="24">
        <v>0</v>
      </c>
      <c r="V14" s="24">
        <v>0</v>
      </c>
      <c r="X14" s="24">
        <v>0</v>
      </c>
      <c r="Z14" s="24">
        <v>0</v>
      </c>
      <c r="AB14" s="34">
        <f t="shared" si="0"/>
        <v>0</v>
      </c>
    </row>
    <row r="15" spans="1:28" ht="21.75" customHeight="1" x14ac:dyDescent="0.2">
      <c r="A15" s="16" t="s">
        <v>25</v>
      </c>
      <c r="B15" s="16"/>
      <c r="C15" s="16"/>
      <c r="E15" s="29">
        <v>5737091</v>
      </c>
      <c r="F15" s="29"/>
      <c r="H15" s="24">
        <v>16312641486</v>
      </c>
      <c r="J15" s="24">
        <v>38323859673.456001</v>
      </c>
      <c r="L15" s="24">
        <v>0</v>
      </c>
      <c r="N15" s="24">
        <v>0</v>
      </c>
      <c r="P15" s="24">
        <v>-3798125</v>
      </c>
      <c r="R15" s="24">
        <v>23857079151</v>
      </c>
      <c r="T15" s="24">
        <v>1938966</v>
      </c>
      <c r="V15" s="24">
        <v>6750</v>
      </c>
      <c r="X15" s="24">
        <v>5513187293</v>
      </c>
      <c r="Z15" s="24">
        <v>13010146778.025</v>
      </c>
      <c r="AB15" s="34">
        <f t="shared" si="0"/>
        <v>1.2314313032852329</v>
      </c>
    </row>
    <row r="16" spans="1:28" ht="21.75" customHeight="1" x14ac:dyDescent="0.2">
      <c r="A16" s="16" t="s">
        <v>26</v>
      </c>
      <c r="B16" s="16"/>
      <c r="C16" s="16"/>
      <c r="E16" s="29">
        <v>2325496</v>
      </c>
      <c r="F16" s="29"/>
      <c r="H16" s="24">
        <v>5104463720</v>
      </c>
      <c r="J16" s="24">
        <v>5268271541.9652004</v>
      </c>
      <c r="L16" s="24">
        <v>0</v>
      </c>
      <c r="N16" s="24">
        <v>0</v>
      </c>
      <c r="P16" s="24">
        <v>0</v>
      </c>
      <c r="R16" s="24">
        <v>0</v>
      </c>
      <c r="T16" s="24">
        <v>2325496</v>
      </c>
      <c r="V16" s="24">
        <v>2679</v>
      </c>
      <c r="X16" s="24">
        <v>5104463720</v>
      </c>
      <c r="Z16" s="24">
        <v>6192935261.4851999</v>
      </c>
      <c r="AB16" s="34">
        <f t="shared" si="0"/>
        <v>0.58617127618367137</v>
      </c>
    </row>
    <row r="17" spans="1:28" ht="21.75" customHeight="1" x14ac:dyDescent="0.2">
      <c r="A17" s="16" t="s">
        <v>27</v>
      </c>
      <c r="B17" s="16"/>
      <c r="C17" s="16"/>
      <c r="E17" s="29">
        <v>7916193</v>
      </c>
      <c r="F17" s="29"/>
      <c r="H17" s="24">
        <v>35661280803</v>
      </c>
      <c r="J17" s="24">
        <v>33813486827.139999</v>
      </c>
      <c r="L17" s="24">
        <v>0</v>
      </c>
      <c r="N17" s="24">
        <v>0</v>
      </c>
      <c r="P17" s="24">
        <v>-240354</v>
      </c>
      <c r="R17" s="24">
        <v>1102415362</v>
      </c>
      <c r="T17" s="24">
        <v>7675839</v>
      </c>
      <c r="V17" s="24">
        <v>4872</v>
      </c>
      <c r="X17" s="24">
        <v>34578521514</v>
      </c>
      <c r="Z17" s="24">
        <v>37174177316.732399</v>
      </c>
      <c r="AB17" s="34">
        <f t="shared" si="0"/>
        <v>3.5185956317588412</v>
      </c>
    </row>
    <row r="18" spans="1:28" ht="21.75" customHeight="1" x14ac:dyDescent="0.2">
      <c r="A18" s="16" t="s">
        <v>28</v>
      </c>
      <c r="B18" s="16"/>
      <c r="C18" s="16"/>
      <c r="E18" s="29">
        <v>3870532</v>
      </c>
      <c r="F18" s="29"/>
      <c r="H18" s="24">
        <v>22706651272</v>
      </c>
      <c r="J18" s="24">
        <v>35820246735.125999</v>
      </c>
      <c r="L18" s="24">
        <v>0</v>
      </c>
      <c r="N18" s="24">
        <v>0</v>
      </c>
      <c r="P18" s="24">
        <v>-582353</v>
      </c>
      <c r="R18" s="24">
        <v>6257480038</v>
      </c>
      <c r="T18" s="24">
        <v>3288179</v>
      </c>
      <c r="V18" s="24">
        <v>10930</v>
      </c>
      <c r="X18" s="24">
        <v>19290251021</v>
      </c>
      <c r="Z18" s="24">
        <v>35725954681.003502</v>
      </c>
      <c r="AB18" s="34">
        <f t="shared" si="0"/>
        <v>3.3815190316104804</v>
      </c>
    </row>
    <row r="19" spans="1:28" ht="21.75" customHeight="1" x14ac:dyDescent="0.2">
      <c r="A19" s="16" t="s">
        <v>29</v>
      </c>
      <c r="B19" s="16"/>
      <c r="C19" s="16"/>
      <c r="E19" s="29">
        <v>4670431</v>
      </c>
      <c r="F19" s="29"/>
      <c r="H19" s="24">
        <v>23272325182</v>
      </c>
      <c r="J19" s="24">
        <v>28877232839.120998</v>
      </c>
      <c r="L19" s="24">
        <v>0</v>
      </c>
      <c r="N19" s="24">
        <v>0</v>
      </c>
      <c r="P19" s="24">
        <v>0</v>
      </c>
      <c r="R19" s="24">
        <v>0</v>
      </c>
      <c r="T19" s="24">
        <v>4670431</v>
      </c>
      <c r="V19" s="24">
        <v>7020</v>
      </c>
      <c r="X19" s="24">
        <v>23272325182</v>
      </c>
      <c r="Z19" s="24">
        <v>32591346387.561001</v>
      </c>
      <c r="AB19" s="34">
        <f t="shared" si="0"/>
        <v>3.0848233184919716</v>
      </c>
    </row>
    <row r="20" spans="1:28" ht="21.75" customHeight="1" x14ac:dyDescent="0.2">
      <c r="A20" s="16" t="s">
        <v>30</v>
      </c>
      <c r="B20" s="16"/>
      <c r="C20" s="16"/>
      <c r="E20" s="29">
        <v>7370823</v>
      </c>
      <c r="F20" s="29"/>
      <c r="H20" s="24">
        <v>41987973245</v>
      </c>
      <c r="J20" s="24">
        <v>38832922996.695</v>
      </c>
      <c r="L20" s="24">
        <v>0</v>
      </c>
      <c r="N20" s="24">
        <v>0</v>
      </c>
      <c r="P20" s="24">
        <v>0</v>
      </c>
      <c r="R20" s="24">
        <v>0</v>
      </c>
      <c r="T20" s="24">
        <v>7370823</v>
      </c>
      <c r="V20" s="24">
        <v>7040</v>
      </c>
      <c r="X20" s="24">
        <v>41987973245</v>
      </c>
      <c r="Z20" s="24">
        <v>51581844886.176003</v>
      </c>
      <c r="AB20" s="34">
        <f t="shared" si="0"/>
        <v>4.8823045241371981</v>
      </c>
    </row>
    <row r="21" spans="1:28" ht="21.75" customHeight="1" x14ac:dyDescent="0.2">
      <c r="A21" s="16" t="s">
        <v>31</v>
      </c>
      <c r="B21" s="16"/>
      <c r="C21" s="16"/>
      <c r="E21" s="29">
        <v>1666796</v>
      </c>
      <c r="F21" s="29"/>
      <c r="H21" s="24">
        <v>40959508862</v>
      </c>
      <c r="J21" s="24">
        <v>21506283758.124001</v>
      </c>
      <c r="L21" s="24">
        <v>0</v>
      </c>
      <c r="N21" s="24">
        <v>0</v>
      </c>
      <c r="P21" s="24">
        <v>0</v>
      </c>
      <c r="R21" s="24">
        <v>0</v>
      </c>
      <c r="T21" s="24">
        <v>1666796</v>
      </c>
      <c r="V21" s="24">
        <v>15210</v>
      </c>
      <c r="X21" s="24">
        <v>40959508862</v>
      </c>
      <c r="Z21" s="24">
        <v>25201122955.397999</v>
      </c>
      <c r="AB21" s="34">
        <f t="shared" si="0"/>
        <v>2.385326792595047</v>
      </c>
    </row>
    <row r="22" spans="1:28" ht="21.75" customHeight="1" x14ac:dyDescent="0.2">
      <c r="A22" s="16" t="s">
        <v>32</v>
      </c>
      <c r="B22" s="16"/>
      <c r="C22" s="16"/>
      <c r="E22" s="29">
        <v>502312</v>
      </c>
      <c r="F22" s="29"/>
      <c r="H22" s="24">
        <v>11190958931</v>
      </c>
      <c r="J22" s="24">
        <v>57467112105.924004</v>
      </c>
      <c r="L22" s="24">
        <v>0</v>
      </c>
      <c r="N22" s="24">
        <v>0</v>
      </c>
      <c r="P22" s="24">
        <v>-56221</v>
      </c>
      <c r="R22" s="24">
        <v>7012662238</v>
      </c>
      <c r="T22" s="24">
        <v>446091</v>
      </c>
      <c r="V22" s="24">
        <v>142610</v>
      </c>
      <c r="X22" s="24">
        <v>9938416882</v>
      </c>
      <c r="Z22" s="24">
        <v>63238516136.815498</v>
      </c>
      <c r="AB22" s="34">
        <f t="shared" si="0"/>
        <v>5.985627193362423</v>
      </c>
    </row>
    <row r="23" spans="1:28" ht="21.75" customHeight="1" x14ac:dyDescent="0.2">
      <c r="A23" s="16" t="s">
        <v>33</v>
      </c>
      <c r="B23" s="16"/>
      <c r="C23" s="16"/>
      <c r="E23" s="29">
        <v>495617</v>
      </c>
      <c r="F23" s="29"/>
      <c r="H23" s="24">
        <v>7866907270</v>
      </c>
      <c r="J23" s="24">
        <v>19549069368.768002</v>
      </c>
      <c r="L23" s="24">
        <v>0</v>
      </c>
      <c r="N23" s="24">
        <v>0</v>
      </c>
      <c r="P23" s="24">
        <v>-495617</v>
      </c>
      <c r="R23" s="24">
        <v>22150823292</v>
      </c>
      <c r="T23" s="24">
        <v>0</v>
      </c>
      <c r="V23" s="24">
        <v>0</v>
      </c>
      <c r="X23" s="24">
        <v>0</v>
      </c>
      <c r="Z23" s="24">
        <v>0</v>
      </c>
      <c r="AB23" s="34">
        <f t="shared" si="0"/>
        <v>0</v>
      </c>
    </row>
    <row r="24" spans="1:28" ht="21.75" customHeight="1" x14ac:dyDescent="0.2">
      <c r="A24" s="16" t="s">
        <v>34</v>
      </c>
      <c r="B24" s="16"/>
      <c r="C24" s="16"/>
      <c r="E24" s="29">
        <v>15291779</v>
      </c>
      <c r="F24" s="29"/>
      <c r="H24" s="24">
        <v>42378502797</v>
      </c>
      <c r="J24" s="24">
        <v>40996538491.620102</v>
      </c>
      <c r="L24" s="24">
        <v>0</v>
      </c>
      <c r="N24" s="24">
        <v>0</v>
      </c>
      <c r="P24" s="24">
        <v>-424118</v>
      </c>
      <c r="R24" s="24">
        <v>1136420707</v>
      </c>
      <c r="T24" s="24">
        <v>14867661</v>
      </c>
      <c r="V24" s="24">
        <v>3609</v>
      </c>
      <c r="X24" s="24">
        <v>41203133606</v>
      </c>
      <c r="Z24" s="24">
        <v>53338127087.1334</v>
      </c>
      <c r="AB24" s="34">
        <f t="shared" si="0"/>
        <v>5.0485394572675935</v>
      </c>
    </row>
    <row r="25" spans="1:28" ht="21.75" customHeight="1" x14ac:dyDescent="0.2">
      <c r="A25" s="16" t="s">
        <v>35</v>
      </c>
      <c r="B25" s="16"/>
      <c r="C25" s="16"/>
      <c r="E25" s="29">
        <v>1882479</v>
      </c>
      <c r="F25" s="29"/>
      <c r="H25" s="24">
        <v>21531184347</v>
      </c>
      <c r="J25" s="24">
        <v>21126731441.935501</v>
      </c>
      <c r="L25" s="24">
        <v>0</v>
      </c>
      <c r="N25" s="24">
        <v>0</v>
      </c>
      <c r="P25" s="24">
        <v>0</v>
      </c>
      <c r="R25" s="24">
        <v>0</v>
      </c>
      <c r="T25" s="24">
        <v>1882479</v>
      </c>
      <c r="V25" s="24">
        <v>14970</v>
      </c>
      <c r="X25" s="24">
        <v>21531184347</v>
      </c>
      <c r="Z25" s="24">
        <v>28013035401.751499</v>
      </c>
      <c r="AB25" s="34">
        <f t="shared" si="0"/>
        <v>2.6514788251290495</v>
      </c>
    </row>
    <row r="26" spans="1:28" ht="21.75" customHeight="1" x14ac:dyDescent="0.2">
      <c r="A26" s="16" t="s">
        <v>36</v>
      </c>
      <c r="B26" s="16"/>
      <c r="C26" s="16"/>
      <c r="E26" s="29">
        <v>20296011</v>
      </c>
      <c r="F26" s="29"/>
      <c r="H26" s="24">
        <v>46187627452</v>
      </c>
      <c r="J26" s="24">
        <v>44950456408.5774</v>
      </c>
      <c r="L26" s="24">
        <v>0</v>
      </c>
      <c r="N26" s="24">
        <v>0</v>
      </c>
      <c r="P26" s="24">
        <v>0</v>
      </c>
      <c r="R26" s="24">
        <v>0</v>
      </c>
      <c r="T26" s="24">
        <v>20296011</v>
      </c>
      <c r="V26" s="24">
        <v>2739</v>
      </c>
      <c r="X26" s="24">
        <v>46187627452</v>
      </c>
      <c r="Z26" s="24">
        <v>55260009022.932404</v>
      </c>
      <c r="AB26" s="34">
        <f t="shared" si="0"/>
        <v>5.2304486714632992</v>
      </c>
    </row>
    <row r="27" spans="1:28" ht="21.75" customHeight="1" x14ac:dyDescent="0.2">
      <c r="A27" s="16" t="s">
        <v>37</v>
      </c>
      <c r="B27" s="16"/>
      <c r="C27" s="16"/>
      <c r="E27" s="29">
        <v>1289112</v>
      </c>
      <c r="F27" s="29"/>
      <c r="H27" s="24">
        <v>9643671137</v>
      </c>
      <c r="J27" s="24">
        <v>9380153855.9519997</v>
      </c>
      <c r="L27" s="24">
        <v>138480</v>
      </c>
      <c r="N27" s="24">
        <v>1005101219</v>
      </c>
      <c r="P27" s="24">
        <v>0</v>
      </c>
      <c r="R27" s="24">
        <v>0</v>
      </c>
      <c r="T27" s="24">
        <v>1427592</v>
      </c>
      <c r="V27" s="24">
        <v>8600</v>
      </c>
      <c r="X27" s="24">
        <v>10648772356</v>
      </c>
      <c r="Z27" s="24">
        <v>12204241317.360001</v>
      </c>
      <c r="AB27" s="34">
        <f t="shared" si="0"/>
        <v>1.1551510561301706</v>
      </c>
    </row>
    <row r="28" spans="1:28" ht="21.75" customHeight="1" x14ac:dyDescent="0.2">
      <c r="A28" s="16" t="s">
        <v>38</v>
      </c>
      <c r="B28" s="16"/>
      <c r="C28" s="16"/>
      <c r="E28" s="29">
        <v>15571808</v>
      </c>
      <c r="F28" s="29"/>
      <c r="H28" s="24">
        <v>40634855069</v>
      </c>
      <c r="J28" s="24">
        <v>22615046539.6464</v>
      </c>
      <c r="L28" s="24">
        <v>0</v>
      </c>
      <c r="N28" s="24">
        <v>0</v>
      </c>
      <c r="P28" s="24">
        <v>0</v>
      </c>
      <c r="R28" s="24">
        <v>0</v>
      </c>
      <c r="T28" s="24">
        <v>15571808</v>
      </c>
      <c r="V28" s="24">
        <v>1669</v>
      </c>
      <c r="X28" s="24">
        <v>40634855069</v>
      </c>
      <c r="Z28" s="24">
        <v>25834710934.065601</v>
      </c>
      <c r="AB28" s="34">
        <f t="shared" si="0"/>
        <v>2.4452969131193094</v>
      </c>
    </row>
    <row r="29" spans="1:28" ht="21.75" customHeight="1" x14ac:dyDescent="0.2">
      <c r="A29" s="16" t="s">
        <v>39</v>
      </c>
      <c r="B29" s="16"/>
      <c r="C29" s="16"/>
      <c r="E29" s="29">
        <v>1362397</v>
      </c>
      <c r="F29" s="29"/>
      <c r="H29" s="24">
        <v>20018147863</v>
      </c>
      <c r="J29" s="24">
        <v>19244471384.848499</v>
      </c>
      <c r="L29" s="24">
        <v>0</v>
      </c>
      <c r="N29" s="24">
        <v>0</v>
      </c>
      <c r="P29" s="24">
        <v>0</v>
      </c>
      <c r="R29" s="24">
        <v>0</v>
      </c>
      <c r="T29" s="24">
        <v>1362397</v>
      </c>
      <c r="V29" s="24">
        <v>15900</v>
      </c>
      <c r="X29" s="24">
        <v>20018147863</v>
      </c>
      <c r="Z29" s="24">
        <v>21533222731.814999</v>
      </c>
      <c r="AB29" s="34">
        <f t="shared" si="0"/>
        <v>2.03815414114763</v>
      </c>
    </row>
    <row r="30" spans="1:28" ht="21.75" customHeight="1" x14ac:dyDescent="0.2">
      <c r="A30" s="16" t="s">
        <v>40</v>
      </c>
      <c r="B30" s="16"/>
      <c r="C30" s="16"/>
      <c r="E30" s="29">
        <v>2122000</v>
      </c>
      <c r="F30" s="29"/>
      <c r="H30" s="24">
        <v>28487972255</v>
      </c>
      <c r="J30" s="24">
        <v>28033581789</v>
      </c>
      <c r="L30" s="24">
        <v>0</v>
      </c>
      <c r="N30" s="24">
        <v>0</v>
      </c>
      <c r="P30" s="24">
        <v>0</v>
      </c>
      <c r="R30" s="24">
        <v>0</v>
      </c>
      <c r="T30" s="24">
        <v>2122000</v>
      </c>
      <c r="V30" s="24">
        <v>15820</v>
      </c>
      <c r="X30" s="24">
        <v>28487972255</v>
      </c>
      <c r="Z30" s="24">
        <v>33370298262</v>
      </c>
      <c r="AB30" s="34">
        <f t="shared" si="0"/>
        <v>3.1585523653892049</v>
      </c>
    </row>
    <row r="31" spans="1:28" ht="21.75" customHeight="1" x14ac:dyDescent="0.2">
      <c r="A31" s="16" t="s">
        <v>41</v>
      </c>
      <c r="B31" s="16"/>
      <c r="C31" s="16"/>
      <c r="E31" s="29">
        <v>9888888</v>
      </c>
      <c r="F31" s="29"/>
      <c r="H31" s="24">
        <v>40265618127</v>
      </c>
      <c r="J31" s="24">
        <v>57604087822.103996</v>
      </c>
      <c r="L31" s="24">
        <v>0</v>
      </c>
      <c r="N31" s="24">
        <v>0</v>
      </c>
      <c r="P31" s="24">
        <v>-819329</v>
      </c>
      <c r="R31" s="24">
        <v>6262617347</v>
      </c>
      <c r="T31" s="24">
        <v>9069559</v>
      </c>
      <c r="V31" s="24">
        <v>7870</v>
      </c>
      <c r="X31" s="24">
        <v>36929470659</v>
      </c>
      <c r="Z31" s="24">
        <v>70952733625.486496</v>
      </c>
      <c r="AB31" s="34">
        <f t="shared" si="0"/>
        <v>6.7157902774519274</v>
      </c>
    </row>
    <row r="32" spans="1:28" ht="21.75" customHeight="1" x14ac:dyDescent="0.2">
      <c r="A32" s="16" t="s">
        <v>42</v>
      </c>
      <c r="B32" s="16"/>
      <c r="C32" s="16"/>
      <c r="E32" s="29">
        <v>2004728</v>
      </c>
      <c r="F32" s="29"/>
      <c r="H32" s="24">
        <v>27291208892</v>
      </c>
      <c r="J32" s="24">
        <v>28576750112.855999</v>
      </c>
      <c r="L32" s="24">
        <v>0</v>
      </c>
      <c r="N32" s="24">
        <v>0</v>
      </c>
      <c r="P32" s="24">
        <v>0</v>
      </c>
      <c r="R32" s="24">
        <v>0</v>
      </c>
      <c r="T32" s="24">
        <v>2004728</v>
      </c>
      <c r="V32" s="24">
        <v>15880</v>
      </c>
      <c r="X32" s="24">
        <v>27291208892</v>
      </c>
      <c r="Z32" s="24">
        <v>31645661910.192001</v>
      </c>
      <c r="AB32" s="34">
        <f t="shared" si="0"/>
        <v>2.9953127627440446</v>
      </c>
    </row>
    <row r="33" spans="1:28" ht="21.75" customHeight="1" x14ac:dyDescent="0.2">
      <c r="A33" s="16" t="s">
        <v>43</v>
      </c>
      <c r="B33" s="16"/>
      <c r="C33" s="16"/>
      <c r="E33" s="29">
        <v>3930664</v>
      </c>
      <c r="F33" s="29"/>
      <c r="H33" s="24">
        <v>45902928600</v>
      </c>
      <c r="J33" s="24">
        <v>41807859076.440002</v>
      </c>
      <c r="L33" s="24">
        <v>0</v>
      </c>
      <c r="N33" s="24">
        <v>0</v>
      </c>
      <c r="P33" s="24">
        <v>0</v>
      </c>
      <c r="R33" s="24">
        <v>0</v>
      </c>
      <c r="T33" s="24">
        <v>3930664</v>
      </c>
      <c r="V33" s="24">
        <v>12720</v>
      </c>
      <c r="X33" s="24">
        <v>45902928613</v>
      </c>
      <c r="Z33" s="24">
        <v>49700557705.823997</v>
      </c>
      <c r="AB33" s="34">
        <f t="shared" si="0"/>
        <v>4.7042376687910545</v>
      </c>
    </row>
    <row r="34" spans="1:28" ht="21.75" customHeight="1" x14ac:dyDescent="0.2">
      <c r="A34" s="16" t="s">
        <v>44</v>
      </c>
      <c r="B34" s="16"/>
      <c r="C34" s="16"/>
      <c r="E34" s="29">
        <v>4808144</v>
      </c>
      <c r="F34" s="29"/>
      <c r="H34" s="24">
        <f>15363567576+28</f>
        <v>15363567604</v>
      </c>
      <c r="J34" s="24">
        <v>15672097046.1528</v>
      </c>
      <c r="L34" s="24">
        <v>0</v>
      </c>
      <c r="N34" s="24">
        <v>0</v>
      </c>
      <c r="P34" s="24">
        <v>0</v>
      </c>
      <c r="R34" s="24">
        <v>0</v>
      </c>
      <c r="T34" s="24">
        <v>4808144</v>
      </c>
      <c r="V34" s="24">
        <v>3894</v>
      </c>
      <c r="X34" s="24">
        <v>15363567577</v>
      </c>
      <c r="Z34" s="24">
        <v>18611511405.220798</v>
      </c>
      <c r="AB34" s="34">
        <f t="shared" si="0"/>
        <v>1.7616094681230186</v>
      </c>
    </row>
    <row r="35" spans="1:28" ht="21.75" customHeight="1" x14ac:dyDescent="0.2">
      <c r="A35" s="16" t="s">
        <v>45</v>
      </c>
      <c r="B35" s="16"/>
      <c r="C35" s="16"/>
      <c r="E35" s="29">
        <v>3088300</v>
      </c>
      <c r="F35" s="29"/>
      <c r="H35" s="24">
        <v>15361858123</v>
      </c>
      <c r="J35" s="24">
        <v>18081855982.349998</v>
      </c>
      <c r="L35" s="24">
        <v>0</v>
      </c>
      <c r="N35" s="24">
        <v>0</v>
      </c>
      <c r="P35" s="24">
        <v>0</v>
      </c>
      <c r="R35" s="24">
        <v>0</v>
      </c>
      <c r="T35" s="24">
        <v>3088300</v>
      </c>
      <c r="V35" s="24">
        <v>7420</v>
      </c>
      <c r="X35" s="24">
        <v>15361858123</v>
      </c>
      <c r="Z35" s="24">
        <v>22778840643.299999</v>
      </c>
      <c r="AB35" s="34">
        <f t="shared" si="0"/>
        <v>2.1560538785069543</v>
      </c>
    </row>
    <row r="36" spans="1:28" ht="21.75" customHeight="1" x14ac:dyDescent="0.2">
      <c r="A36" s="17" t="s">
        <v>46</v>
      </c>
      <c r="B36" s="17"/>
      <c r="C36" s="17"/>
      <c r="D36" s="8"/>
      <c r="E36" s="29">
        <v>6850000</v>
      </c>
      <c r="F36" s="31"/>
      <c r="H36" s="25">
        <v>22740179234</v>
      </c>
      <c r="J36" s="25">
        <v>22960765711</v>
      </c>
      <c r="L36" s="30">
        <v>0</v>
      </c>
      <c r="N36" s="25">
        <v>0</v>
      </c>
      <c r="P36" s="30">
        <v>0</v>
      </c>
      <c r="R36" s="25">
        <v>0</v>
      </c>
      <c r="T36" s="30">
        <v>6850000</v>
      </c>
      <c r="V36" s="30">
        <v>3924</v>
      </c>
      <c r="X36" s="25">
        <v>22740179234</v>
      </c>
      <c r="Z36" s="25">
        <v>26719467574</v>
      </c>
      <c r="AB36" s="34">
        <f t="shared" si="0"/>
        <v>2.5290405511269101</v>
      </c>
    </row>
    <row r="37" spans="1:28" ht="21.75" customHeight="1" x14ac:dyDescent="0.2">
      <c r="A37" s="18" t="s">
        <v>47</v>
      </c>
      <c r="B37" s="18"/>
      <c r="C37" s="18"/>
      <c r="D37" s="18"/>
      <c r="F37" s="30"/>
      <c r="H37" s="26">
        <f>SUM(H9:H36)</f>
        <v>788865790236</v>
      </c>
      <c r="J37" s="26">
        <f>SUM(J9:J36)</f>
        <v>878225604861.0824</v>
      </c>
      <c r="L37" s="30"/>
      <c r="N37" s="26">
        <v>1005101219</v>
      </c>
      <c r="P37" s="30"/>
      <c r="R37" s="26">
        <v>94395692857</v>
      </c>
      <c r="T37" s="30"/>
      <c r="U37" s="32"/>
      <c r="V37" s="30"/>
      <c r="X37" s="26">
        <v>740105473711</v>
      </c>
      <c r="Z37" s="26">
        <f>SUM(Z9:Z36)</f>
        <v>974475382052.19849</v>
      </c>
      <c r="AB37" s="27">
        <f>SUM(AB9:AB36)</f>
        <v>92.235661150786768</v>
      </c>
    </row>
    <row r="40" spans="1:28" x14ac:dyDescent="0.2">
      <c r="H40" s="33"/>
    </row>
    <row r="41" spans="1:28" x14ac:dyDescent="0.2">
      <c r="H41" s="33"/>
    </row>
    <row r="42" spans="1:28" x14ac:dyDescent="0.2">
      <c r="H42" s="33"/>
    </row>
    <row r="45" spans="1:28" x14ac:dyDescent="0.2">
      <c r="H45" s="33"/>
    </row>
  </sheetData>
  <mergeCells count="70">
    <mergeCell ref="A35:C35"/>
    <mergeCell ref="E35:F35"/>
    <mergeCell ref="A36:C36"/>
    <mergeCell ref="E36:F36"/>
    <mergeCell ref="A37:D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9"/>
  <sheetViews>
    <sheetView rightToLeft="1" workbookViewId="0">
      <selection activeCell="G36" sqref="G36:I43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65</v>
      </c>
      <c r="C6" s="13" t="s">
        <v>81</v>
      </c>
      <c r="D6" s="13"/>
      <c r="E6" s="13"/>
      <c r="F6" s="13"/>
      <c r="G6" s="13"/>
      <c r="H6" s="13"/>
      <c r="I6" s="13"/>
      <c r="K6" s="13" t="s">
        <v>82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3"/>
      <c r="E7" s="10" t="s">
        <v>15</v>
      </c>
      <c r="F7" s="3"/>
      <c r="G7" s="10" t="s">
        <v>148</v>
      </c>
      <c r="H7" s="3"/>
      <c r="I7" s="10" t="s">
        <v>151</v>
      </c>
      <c r="K7" s="10" t="s">
        <v>13</v>
      </c>
      <c r="L7" s="3"/>
      <c r="M7" s="10" t="s">
        <v>15</v>
      </c>
      <c r="N7" s="3"/>
      <c r="O7" s="10" t="s">
        <v>148</v>
      </c>
      <c r="P7" s="3"/>
      <c r="Q7" s="19" t="s">
        <v>151</v>
      </c>
      <c r="R7" s="19"/>
    </row>
    <row r="8" spans="1:18" ht="21.75" customHeight="1" x14ac:dyDescent="0.2">
      <c r="A8" s="5" t="s">
        <v>35</v>
      </c>
      <c r="C8" s="22">
        <v>1882479</v>
      </c>
      <c r="D8" s="20"/>
      <c r="E8" s="22">
        <v>28013035401</v>
      </c>
      <c r="F8" s="20"/>
      <c r="G8" s="22">
        <v>21126731441</v>
      </c>
      <c r="H8" s="20"/>
      <c r="I8" s="22">
        <v>6886303960</v>
      </c>
      <c r="J8" s="20"/>
      <c r="K8" s="22">
        <v>1882479</v>
      </c>
      <c r="L8" s="20"/>
      <c r="M8" s="22">
        <v>28013035401</v>
      </c>
      <c r="N8" s="20"/>
      <c r="O8" s="22">
        <v>21531184347</v>
      </c>
      <c r="P8" s="20"/>
      <c r="Q8" s="40">
        <v>6481851054</v>
      </c>
      <c r="R8" s="40"/>
    </row>
    <row r="9" spans="1:18" ht="21.75" customHeight="1" x14ac:dyDescent="0.2">
      <c r="A9" s="6" t="s">
        <v>46</v>
      </c>
      <c r="C9" s="24">
        <v>6850000</v>
      </c>
      <c r="D9" s="20"/>
      <c r="E9" s="24">
        <v>26719467570</v>
      </c>
      <c r="F9" s="20"/>
      <c r="G9" s="24">
        <v>22960765710</v>
      </c>
      <c r="H9" s="20"/>
      <c r="I9" s="24">
        <v>3758701859</v>
      </c>
      <c r="J9" s="20"/>
      <c r="K9" s="24">
        <v>6850000</v>
      </c>
      <c r="L9" s="20"/>
      <c r="M9" s="24">
        <v>26719467570</v>
      </c>
      <c r="N9" s="20"/>
      <c r="O9" s="24">
        <v>22740179234</v>
      </c>
      <c r="P9" s="20"/>
      <c r="Q9" s="41">
        <v>3979288335</v>
      </c>
      <c r="R9" s="41"/>
    </row>
    <row r="10" spans="1:18" ht="21.75" customHeight="1" x14ac:dyDescent="0.2">
      <c r="A10" s="6" t="s">
        <v>22</v>
      </c>
      <c r="C10" s="24">
        <v>874864</v>
      </c>
      <c r="D10" s="20"/>
      <c r="E10" s="24">
        <v>38673716127</v>
      </c>
      <c r="F10" s="20"/>
      <c r="G10" s="24">
        <v>30124972490</v>
      </c>
      <c r="H10" s="20"/>
      <c r="I10" s="24">
        <v>8548743637</v>
      </c>
      <c r="J10" s="20"/>
      <c r="K10" s="24">
        <v>874864</v>
      </c>
      <c r="L10" s="20"/>
      <c r="M10" s="24">
        <v>38673716127</v>
      </c>
      <c r="N10" s="20"/>
      <c r="O10" s="24">
        <v>34677091474</v>
      </c>
      <c r="P10" s="20"/>
      <c r="Q10" s="41">
        <v>3996624653</v>
      </c>
      <c r="R10" s="41"/>
    </row>
    <row r="11" spans="1:18" ht="21.75" customHeight="1" x14ac:dyDescent="0.2">
      <c r="A11" s="6" t="s">
        <v>41</v>
      </c>
      <c r="C11" s="24">
        <v>9069559</v>
      </c>
      <c r="D11" s="20"/>
      <c r="E11" s="24">
        <v>70952733625</v>
      </c>
      <c r="F11" s="20"/>
      <c r="G11" s="24">
        <v>52921210053</v>
      </c>
      <c r="H11" s="20"/>
      <c r="I11" s="24">
        <v>18031523572</v>
      </c>
      <c r="J11" s="20"/>
      <c r="K11" s="24">
        <v>9069559</v>
      </c>
      <c r="L11" s="20"/>
      <c r="M11" s="24">
        <v>70952733625</v>
      </c>
      <c r="N11" s="20"/>
      <c r="O11" s="24">
        <v>51837096230</v>
      </c>
      <c r="P11" s="20"/>
      <c r="Q11" s="41">
        <v>19115637395</v>
      </c>
      <c r="R11" s="41"/>
    </row>
    <row r="12" spans="1:18" ht="21.75" customHeight="1" x14ac:dyDescent="0.2">
      <c r="A12" s="6" t="s">
        <v>19</v>
      </c>
      <c r="C12" s="24">
        <v>14361583</v>
      </c>
      <c r="D12" s="20"/>
      <c r="E12" s="24">
        <v>69453380142</v>
      </c>
      <c r="F12" s="20"/>
      <c r="G12" s="24">
        <v>49782339051</v>
      </c>
      <c r="H12" s="20"/>
      <c r="I12" s="24">
        <v>19671041091</v>
      </c>
      <c r="J12" s="20"/>
      <c r="K12" s="24">
        <v>14361583</v>
      </c>
      <c r="L12" s="20"/>
      <c r="M12" s="24">
        <v>69453380142</v>
      </c>
      <c r="N12" s="20"/>
      <c r="O12" s="24">
        <v>47925576879</v>
      </c>
      <c r="P12" s="20"/>
      <c r="Q12" s="41">
        <v>21527803263</v>
      </c>
      <c r="R12" s="41"/>
    </row>
    <row r="13" spans="1:18" ht="21.75" customHeight="1" x14ac:dyDescent="0.2">
      <c r="A13" s="6" t="s">
        <v>45</v>
      </c>
      <c r="C13" s="24">
        <v>3088300</v>
      </c>
      <c r="D13" s="20"/>
      <c r="E13" s="24">
        <v>22778840643</v>
      </c>
      <c r="F13" s="20"/>
      <c r="G13" s="24">
        <v>18081855982</v>
      </c>
      <c r="H13" s="20"/>
      <c r="I13" s="24">
        <v>4696984661</v>
      </c>
      <c r="J13" s="20"/>
      <c r="K13" s="24">
        <v>3088300</v>
      </c>
      <c r="L13" s="20"/>
      <c r="M13" s="24">
        <v>22778840643</v>
      </c>
      <c r="N13" s="20"/>
      <c r="O13" s="24">
        <v>31804419277</v>
      </c>
      <c r="P13" s="20"/>
      <c r="Q13" s="41">
        <v>-9025578633</v>
      </c>
      <c r="R13" s="41"/>
    </row>
    <row r="14" spans="1:18" ht="21.75" customHeight="1" x14ac:dyDescent="0.2">
      <c r="A14" s="6" t="s">
        <v>20</v>
      </c>
      <c r="C14" s="24">
        <v>7548750</v>
      </c>
      <c r="D14" s="20"/>
      <c r="E14" s="24">
        <v>31095891981</v>
      </c>
      <c r="F14" s="20"/>
      <c r="G14" s="24">
        <v>25094792250</v>
      </c>
      <c r="H14" s="20"/>
      <c r="I14" s="24">
        <v>6001099731</v>
      </c>
      <c r="J14" s="20"/>
      <c r="K14" s="24">
        <v>7548750</v>
      </c>
      <c r="L14" s="20"/>
      <c r="M14" s="24">
        <v>31095891981</v>
      </c>
      <c r="N14" s="20"/>
      <c r="O14" s="24">
        <v>26271357201</v>
      </c>
      <c r="P14" s="20"/>
      <c r="Q14" s="41">
        <v>4824534780</v>
      </c>
      <c r="R14" s="41"/>
    </row>
    <row r="15" spans="1:18" ht="21.75" customHeight="1" x14ac:dyDescent="0.2">
      <c r="A15" s="6" t="s">
        <v>39</v>
      </c>
      <c r="C15" s="24">
        <v>1362397</v>
      </c>
      <c r="D15" s="20"/>
      <c r="E15" s="24">
        <v>21533222731</v>
      </c>
      <c r="F15" s="20"/>
      <c r="G15" s="24">
        <v>19244471384</v>
      </c>
      <c r="H15" s="20"/>
      <c r="I15" s="24">
        <v>2288751347</v>
      </c>
      <c r="J15" s="20"/>
      <c r="K15" s="24">
        <v>1362397</v>
      </c>
      <c r="L15" s="20"/>
      <c r="M15" s="24">
        <v>21533222731</v>
      </c>
      <c r="N15" s="20"/>
      <c r="O15" s="24">
        <v>20018147863</v>
      </c>
      <c r="P15" s="20"/>
      <c r="Q15" s="41">
        <v>1515074868</v>
      </c>
      <c r="R15" s="41"/>
    </row>
    <row r="16" spans="1:18" ht="21.75" customHeight="1" x14ac:dyDescent="0.2">
      <c r="A16" s="6" t="s">
        <v>27</v>
      </c>
      <c r="C16" s="24">
        <v>7675839</v>
      </c>
      <c r="D16" s="20"/>
      <c r="E16" s="24">
        <v>37174177316</v>
      </c>
      <c r="F16" s="20"/>
      <c r="G16" s="24">
        <v>32602205444</v>
      </c>
      <c r="H16" s="20"/>
      <c r="I16" s="24">
        <v>4571971872</v>
      </c>
      <c r="J16" s="20"/>
      <c r="K16" s="24">
        <v>7675839</v>
      </c>
      <c r="L16" s="20"/>
      <c r="M16" s="24">
        <v>37174177316</v>
      </c>
      <c r="N16" s="20"/>
      <c r="O16" s="24">
        <v>38682946653</v>
      </c>
      <c r="P16" s="20"/>
      <c r="Q16" s="41">
        <v>-1508769336</v>
      </c>
      <c r="R16" s="41"/>
    </row>
    <row r="17" spans="1:18" ht="21.75" customHeight="1" x14ac:dyDescent="0.2">
      <c r="A17" s="6" t="s">
        <v>26</v>
      </c>
      <c r="C17" s="24">
        <v>2325496</v>
      </c>
      <c r="D17" s="20"/>
      <c r="E17" s="24">
        <v>6192935261</v>
      </c>
      <c r="F17" s="20"/>
      <c r="G17" s="24">
        <v>5268271541</v>
      </c>
      <c r="H17" s="20"/>
      <c r="I17" s="24">
        <v>924663720</v>
      </c>
      <c r="J17" s="20"/>
      <c r="K17" s="24">
        <v>2325496</v>
      </c>
      <c r="L17" s="20"/>
      <c r="M17" s="24">
        <v>6192935261</v>
      </c>
      <c r="N17" s="20"/>
      <c r="O17" s="24">
        <v>5104463720</v>
      </c>
      <c r="P17" s="20"/>
      <c r="Q17" s="41">
        <v>1088471541</v>
      </c>
      <c r="R17" s="41"/>
    </row>
    <row r="18" spans="1:18" ht="21.75" customHeight="1" x14ac:dyDescent="0.2">
      <c r="A18" s="6" t="s">
        <v>40</v>
      </c>
      <c r="C18" s="24">
        <v>2122000</v>
      </c>
      <c r="D18" s="20"/>
      <c r="E18" s="24">
        <v>33370298262</v>
      </c>
      <c r="F18" s="20"/>
      <c r="G18" s="24">
        <v>28033581789</v>
      </c>
      <c r="H18" s="20"/>
      <c r="I18" s="24">
        <v>5336716473</v>
      </c>
      <c r="J18" s="20"/>
      <c r="K18" s="24">
        <v>2122000</v>
      </c>
      <c r="L18" s="20"/>
      <c r="M18" s="24">
        <v>33370298262</v>
      </c>
      <c r="N18" s="20"/>
      <c r="O18" s="24">
        <v>28487972255</v>
      </c>
      <c r="P18" s="20"/>
      <c r="Q18" s="41">
        <v>4882326007</v>
      </c>
      <c r="R18" s="41"/>
    </row>
    <row r="19" spans="1:18" ht="21.75" customHeight="1" x14ac:dyDescent="0.2">
      <c r="A19" s="6" t="s">
        <v>42</v>
      </c>
      <c r="C19" s="24">
        <v>2004728</v>
      </c>
      <c r="D19" s="20"/>
      <c r="E19" s="24">
        <v>31645661910</v>
      </c>
      <c r="F19" s="20"/>
      <c r="G19" s="24">
        <v>28576750112</v>
      </c>
      <c r="H19" s="20"/>
      <c r="I19" s="24">
        <v>3068911798</v>
      </c>
      <c r="J19" s="20"/>
      <c r="K19" s="24">
        <v>2004728</v>
      </c>
      <c r="L19" s="20"/>
      <c r="M19" s="24">
        <v>31645661910</v>
      </c>
      <c r="N19" s="20"/>
      <c r="O19" s="24">
        <v>32503309931</v>
      </c>
      <c r="P19" s="20"/>
      <c r="Q19" s="41">
        <v>-857648020</v>
      </c>
      <c r="R19" s="41"/>
    </row>
    <row r="20" spans="1:18" ht="21.75" customHeight="1" x14ac:dyDescent="0.2">
      <c r="A20" s="6" t="s">
        <v>28</v>
      </c>
      <c r="C20" s="24">
        <v>3288179</v>
      </c>
      <c r="D20" s="20"/>
      <c r="E20" s="24">
        <v>35725954681</v>
      </c>
      <c r="F20" s="20"/>
      <c r="G20" s="24">
        <v>29261445763</v>
      </c>
      <c r="H20" s="20"/>
      <c r="I20" s="24">
        <v>6464508918</v>
      </c>
      <c r="J20" s="20"/>
      <c r="K20" s="24">
        <v>3288179</v>
      </c>
      <c r="L20" s="20"/>
      <c r="M20" s="24">
        <v>35725954681</v>
      </c>
      <c r="N20" s="20"/>
      <c r="O20" s="24">
        <v>37033400493</v>
      </c>
      <c r="P20" s="20"/>
      <c r="Q20" s="41">
        <v>-1307445811</v>
      </c>
      <c r="R20" s="41"/>
    </row>
    <row r="21" spans="1:18" ht="21.75" customHeight="1" x14ac:dyDescent="0.2">
      <c r="A21" s="6" t="s">
        <v>25</v>
      </c>
      <c r="C21" s="24">
        <v>1938966</v>
      </c>
      <c r="D21" s="20"/>
      <c r="E21" s="24">
        <v>13010146778</v>
      </c>
      <c r="F21" s="20"/>
      <c r="G21" s="24">
        <v>15519681684</v>
      </c>
      <c r="H21" s="20"/>
      <c r="I21" s="24">
        <v>-2509534905</v>
      </c>
      <c r="J21" s="20"/>
      <c r="K21" s="24">
        <v>1938966</v>
      </c>
      <c r="L21" s="20"/>
      <c r="M21" s="24">
        <v>13010146778</v>
      </c>
      <c r="N21" s="20"/>
      <c r="O21" s="24">
        <v>11641672079</v>
      </c>
      <c r="P21" s="20"/>
      <c r="Q21" s="41">
        <v>1368474699</v>
      </c>
      <c r="R21" s="41"/>
    </row>
    <row r="22" spans="1:18" ht="21.75" customHeight="1" x14ac:dyDescent="0.2">
      <c r="A22" s="6" t="s">
        <v>29</v>
      </c>
      <c r="C22" s="24">
        <v>4670431</v>
      </c>
      <c r="D22" s="20"/>
      <c r="E22" s="24">
        <v>32591346387</v>
      </c>
      <c r="F22" s="20"/>
      <c r="G22" s="24">
        <v>28877232839</v>
      </c>
      <c r="H22" s="20"/>
      <c r="I22" s="24">
        <v>3714113548</v>
      </c>
      <c r="J22" s="20"/>
      <c r="K22" s="24">
        <v>4670431</v>
      </c>
      <c r="L22" s="20"/>
      <c r="M22" s="24">
        <v>32591346387</v>
      </c>
      <c r="N22" s="20"/>
      <c r="O22" s="24">
        <v>32173508764</v>
      </c>
      <c r="P22" s="20"/>
      <c r="Q22" s="41">
        <v>417837623</v>
      </c>
      <c r="R22" s="41"/>
    </row>
    <row r="23" spans="1:18" ht="21.75" customHeight="1" x14ac:dyDescent="0.2">
      <c r="A23" s="6" t="s">
        <v>37</v>
      </c>
      <c r="C23" s="24">
        <v>1427592</v>
      </c>
      <c r="D23" s="20"/>
      <c r="E23" s="24">
        <v>12204241317</v>
      </c>
      <c r="F23" s="20"/>
      <c r="G23" s="24">
        <v>10385255074</v>
      </c>
      <c r="H23" s="20"/>
      <c r="I23" s="24">
        <v>1818986243</v>
      </c>
      <c r="J23" s="20"/>
      <c r="K23" s="24">
        <v>1427592</v>
      </c>
      <c r="L23" s="20"/>
      <c r="M23" s="24">
        <v>12204241317</v>
      </c>
      <c r="N23" s="20"/>
      <c r="O23" s="24">
        <v>10648772356</v>
      </c>
      <c r="P23" s="20"/>
      <c r="Q23" s="41">
        <v>1555468961</v>
      </c>
      <c r="R23" s="41"/>
    </row>
    <row r="24" spans="1:18" ht="21.75" customHeight="1" x14ac:dyDescent="0.2">
      <c r="A24" s="6" t="s">
        <v>44</v>
      </c>
      <c r="C24" s="24">
        <v>4808144</v>
      </c>
      <c r="D24" s="20"/>
      <c r="E24" s="24">
        <v>18611511405</v>
      </c>
      <c r="F24" s="20"/>
      <c r="G24" s="24">
        <v>15672097046</v>
      </c>
      <c r="H24" s="20"/>
      <c r="I24" s="24">
        <v>2939414359</v>
      </c>
      <c r="J24" s="20"/>
      <c r="K24" s="24">
        <v>4808144</v>
      </c>
      <c r="L24" s="20"/>
      <c r="M24" s="24">
        <v>18611511405</v>
      </c>
      <c r="N24" s="20"/>
      <c r="O24" s="24">
        <v>21308713106</v>
      </c>
      <c r="P24" s="20"/>
      <c r="Q24" s="41">
        <v>-2697201700</v>
      </c>
      <c r="R24" s="41"/>
    </row>
    <row r="25" spans="1:18" ht="21.75" customHeight="1" x14ac:dyDescent="0.2">
      <c r="A25" s="6" t="s">
        <v>23</v>
      </c>
      <c r="C25" s="24">
        <v>8641947</v>
      </c>
      <c r="D25" s="20"/>
      <c r="E25" s="24">
        <v>62882660680</v>
      </c>
      <c r="F25" s="20"/>
      <c r="G25" s="24">
        <v>50655475576</v>
      </c>
      <c r="H25" s="20"/>
      <c r="I25" s="24">
        <v>12227185104</v>
      </c>
      <c r="J25" s="20"/>
      <c r="K25" s="24">
        <v>8641947</v>
      </c>
      <c r="L25" s="20"/>
      <c r="M25" s="24">
        <v>62882660680</v>
      </c>
      <c r="N25" s="20"/>
      <c r="O25" s="24">
        <v>45186174206</v>
      </c>
      <c r="P25" s="20"/>
      <c r="Q25" s="41">
        <v>17696486474</v>
      </c>
      <c r="R25" s="41"/>
    </row>
    <row r="26" spans="1:18" ht="21.75" customHeight="1" x14ac:dyDescent="0.2">
      <c r="A26" s="6" t="s">
        <v>31</v>
      </c>
      <c r="C26" s="24">
        <v>1666796</v>
      </c>
      <c r="D26" s="20"/>
      <c r="E26" s="24">
        <v>25201122955</v>
      </c>
      <c r="F26" s="20"/>
      <c r="G26" s="24">
        <v>21506283758</v>
      </c>
      <c r="H26" s="20"/>
      <c r="I26" s="24">
        <v>3694839197</v>
      </c>
      <c r="J26" s="20"/>
      <c r="K26" s="24">
        <v>1666796</v>
      </c>
      <c r="L26" s="20"/>
      <c r="M26" s="24">
        <v>25201122955</v>
      </c>
      <c r="N26" s="20"/>
      <c r="O26" s="24">
        <v>40833566267</v>
      </c>
      <c r="P26" s="20"/>
      <c r="Q26" s="41">
        <v>-15632443311</v>
      </c>
      <c r="R26" s="41"/>
    </row>
    <row r="27" spans="1:18" ht="21.75" customHeight="1" x14ac:dyDescent="0.2">
      <c r="A27" s="6" t="s">
        <v>38</v>
      </c>
      <c r="C27" s="24">
        <v>15571808</v>
      </c>
      <c r="D27" s="20"/>
      <c r="E27" s="24">
        <v>25834710934</v>
      </c>
      <c r="F27" s="20"/>
      <c r="G27" s="24">
        <v>22615046539</v>
      </c>
      <c r="H27" s="20"/>
      <c r="I27" s="24">
        <v>3219664395</v>
      </c>
      <c r="J27" s="20"/>
      <c r="K27" s="24">
        <v>15571808</v>
      </c>
      <c r="L27" s="20"/>
      <c r="M27" s="24">
        <v>25834710934</v>
      </c>
      <c r="N27" s="20"/>
      <c r="O27" s="24">
        <v>27521938849</v>
      </c>
      <c r="P27" s="20"/>
      <c r="Q27" s="41">
        <v>-1687227914</v>
      </c>
      <c r="R27" s="41"/>
    </row>
    <row r="28" spans="1:18" ht="21.75" customHeight="1" x14ac:dyDescent="0.2">
      <c r="A28" s="6" t="s">
        <v>43</v>
      </c>
      <c r="C28" s="24">
        <v>3930664</v>
      </c>
      <c r="D28" s="20"/>
      <c r="E28" s="24">
        <v>49700557705</v>
      </c>
      <c r="F28" s="20"/>
      <c r="G28" s="24">
        <v>41807859076</v>
      </c>
      <c r="H28" s="20"/>
      <c r="I28" s="24">
        <v>7892698629</v>
      </c>
      <c r="J28" s="20"/>
      <c r="K28" s="24">
        <v>3930664</v>
      </c>
      <c r="L28" s="20"/>
      <c r="M28" s="24">
        <v>49700557705</v>
      </c>
      <c r="N28" s="20"/>
      <c r="O28" s="24">
        <v>45902928613</v>
      </c>
      <c r="P28" s="20"/>
      <c r="Q28" s="41">
        <v>3797629092</v>
      </c>
      <c r="R28" s="41"/>
    </row>
    <row r="29" spans="1:18" ht="21.75" customHeight="1" x14ac:dyDescent="0.2">
      <c r="A29" s="6" t="s">
        <v>30</v>
      </c>
      <c r="C29" s="24">
        <v>7370823</v>
      </c>
      <c r="D29" s="20"/>
      <c r="E29" s="24">
        <v>51581844886</v>
      </c>
      <c r="F29" s="20"/>
      <c r="G29" s="24">
        <v>38832922996</v>
      </c>
      <c r="H29" s="20"/>
      <c r="I29" s="24">
        <v>12748921890</v>
      </c>
      <c r="J29" s="20"/>
      <c r="K29" s="24">
        <v>7370823</v>
      </c>
      <c r="L29" s="20"/>
      <c r="M29" s="24">
        <v>51581844886</v>
      </c>
      <c r="N29" s="20"/>
      <c r="O29" s="24">
        <v>46184350337</v>
      </c>
      <c r="P29" s="20"/>
      <c r="Q29" s="41">
        <v>5397494548</v>
      </c>
      <c r="R29" s="41"/>
    </row>
    <row r="30" spans="1:18" ht="21.75" customHeight="1" x14ac:dyDescent="0.2">
      <c r="A30" s="6" t="s">
        <v>32</v>
      </c>
      <c r="C30" s="24">
        <v>446091</v>
      </c>
      <c r="D30" s="20"/>
      <c r="E30" s="24">
        <v>63238516136</v>
      </c>
      <c r="F30" s="20"/>
      <c r="G30" s="24">
        <v>54163661976</v>
      </c>
      <c r="H30" s="20"/>
      <c r="I30" s="24">
        <v>9074854160</v>
      </c>
      <c r="J30" s="20"/>
      <c r="K30" s="24">
        <v>446091</v>
      </c>
      <c r="L30" s="20"/>
      <c r="M30" s="24">
        <v>63238516136</v>
      </c>
      <c r="N30" s="20"/>
      <c r="O30" s="24">
        <v>26211546794</v>
      </c>
      <c r="P30" s="20"/>
      <c r="Q30" s="41">
        <v>37026969340</v>
      </c>
      <c r="R30" s="41"/>
    </row>
    <row r="31" spans="1:18" ht="21.75" customHeight="1" x14ac:dyDescent="0.2">
      <c r="A31" s="6" t="s">
        <v>21</v>
      </c>
      <c r="C31" s="24">
        <v>205512</v>
      </c>
      <c r="D31" s="20"/>
      <c r="E31" s="24">
        <v>57691271096</v>
      </c>
      <c r="F31" s="20"/>
      <c r="G31" s="24">
        <v>51203045990</v>
      </c>
      <c r="H31" s="20"/>
      <c r="I31" s="24">
        <v>6488225106</v>
      </c>
      <c r="J31" s="20"/>
      <c r="K31" s="24">
        <v>205512</v>
      </c>
      <c r="L31" s="20"/>
      <c r="M31" s="24">
        <v>57691271096</v>
      </c>
      <c r="N31" s="20"/>
      <c r="O31" s="24">
        <v>42204106572</v>
      </c>
      <c r="P31" s="20"/>
      <c r="Q31" s="41">
        <v>15487164520</v>
      </c>
      <c r="R31" s="41"/>
    </row>
    <row r="32" spans="1:18" ht="21.75" customHeight="1" x14ac:dyDescent="0.2">
      <c r="A32" s="6" t="s">
        <v>36</v>
      </c>
      <c r="C32" s="24">
        <v>20296011</v>
      </c>
      <c r="D32" s="20"/>
      <c r="E32" s="24">
        <v>55260009022</v>
      </c>
      <c r="F32" s="20"/>
      <c r="G32" s="24">
        <v>44950456408</v>
      </c>
      <c r="H32" s="20"/>
      <c r="I32" s="24">
        <v>10309552614</v>
      </c>
      <c r="J32" s="20"/>
      <c r="K32" s="24">
        <v>20296011</v>
      </c>
      <c r="L32" s="20"/>
      <c r="M32" s="24">
        <v>55260009022</v>
      </c>
      <c r="N32" s="20"/>
      <c r="O32" s="24">
        <v>83040971496</v>
      </c>
      <c r="P32" s="20"/>
      <c r="Q32" s="41">
        <v>-27780962473</v>
      </c>
      <c r="R32" s="41"/>
    </row>
    <row r="33" spans="1:18" ht="21.75" customHeight="1" x14ac:dyDescent="0.2">
      <c r="A33" s="7" t="s">
        <v>34</v>
      </c>
      <c r="C33" s="25">
        <v>14867661</v>
      </c>
      <c r="D33" s="20"/>
      <c r="E33" s="25">
        <v>53338127087</v>
      </c>
      <c r="F33" s="20"/>
      <c r="G33" s="25">
        <v>39945795260</v>
      </c>
      <c r="H33" s="20"/>
      <c r="I33" s="25">
        <v>13392331827</v>
      </c>
      <c r="J33" s="20"/>
      <c r="K33" s="25">
        <v>14867661</v>
      </c>
      <c r="L33" s="20"/>
      <c r="M33" s="25">
        <v>53338127087</v>
      </c>
      <c r="N33" s="20"/>
      <c r="O33" s="25">
        <v>36834309537</v>
      </c>
      <c r="P33" s="20"/>
      <c r="Q33" s="42">
        <v>16503817550</v>
      </c>
      <c r="R33" s="42"/>
    </row>
    <row r="34" spans="1:18" ht="21.75" customHeight="1" x14ac:dyDescent="0.2">
      <c r="A34" s="9" t="s">
        <v>47</v>
      </c>
      <c r="C34" s="26">
        <v>148296620</v>
      </c>
      <c r="D34" s="20"/>
      <c r="E34" s="26">
        <v>974475382038</v>
      </c>
      <c r="F34" s="20"/>
      <c r="G34" s="26">
        <v>799214207232</v>
      </c>
      <c r="H34" s="20"/>
      <c r="I34" s="26">
        <f>SUM(I8:I33)</f>
        <v>175261174806</v>
      </c>
      <c r="J34" s="20"/>
      <c r="K34" s="26">
        <v>148296620</v>
      </c>
      <c r="L34" s="20"/>
      <c r="M34" s="26">
        <v>974475382038</v>
      </c>
      <c r="N34" s="20"/>
      <c r="O34" s="26">
        <v>868309704533</v>
      </c>
      <c r="P34" s="20"/>
      <c r="Q34" s="43">
        <f t="shared" ref="Q34:R34" si="0">SUM(Q8:R33)</f>
        <v>106165677505</v>
      </c>
      <c r="R34" s="43"/>
    </row>
    <row r="36" spans="1:18" x14ac:dyDescent="0.2">
      <c r="I36" s="44"/>
    </row>
    <row r="38" spans="1:18" x14ac:dyDescent="0.2">
      <c r="G38" s="44"/>
      <c r="I38" s="44"/>
    </row>
    <row r="39" spans="1:18" x14ac:dyDescent="0.2">
      <c r="G39" s="44"/>
    </row>
  </sheetData>
  <mergeCells count="35">
    <mergeCell ref="Q33:R33"/>
    <mergeCell ref="Q34:R34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2.14062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3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14.45" customHeight="1" x14ac:dyDescent="0.2">
      <c r="A5" s="1" t="s">
        <v>49</v>
      </c>
      <c r="B5" s="12" t="s">
        <v>50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4.45" customHeight="1" x14ac:dyDescent="0.2">
      <c r="D6" s="2" t="s">
        <v>7</v>
      </c>
      <c r="F6" s="13" t="s">
        <v>8</v>
      </c>
      <c r="G6" s="13"/>
      <c r="H6" s="13"/>
      <c r="J6" s="36" t="s">
        <v>9</v>
      </c>
      <c r="K6" s="36"/>
      <c r="L6" s="36"/>
    </row>
    <row r="7" spans="1:12" ht="14.45" customHeight="1" x14ac:dyDescent="0.2">
      <c r="D7" s="3"/>
      <c r="F7" s="3"/>
      <c r="G7" s="3"/>
      <c r="H7" s="3"/>
      <c r="J7" s="35"/>
    </row>
    <row r="8" spans="1:12" ht="14.45" customHeight="1" x14ac:dyDescent="0.2">
      <c r="A8" s="13" t="s">
        <v>51</v>
      </c>
      <c r="B8" s="13"/>
      <c r="D8" s="2" t="s">
        <v>52</v>
      </c>
      <c r="F8" s="2" t="s">
        <v>53</v>
      </c>
      <c r="H8" s="2" t="s">
        <v>54</v>
      </c>
      <c r="J8" s="2" t="s">
        <v>52</v>
      </c>
      <c r="L8" s="2" t="s">
        <v>18</v>
      </c>
    </row>
    <row r="9" spans="1:12" ht="21.75" customHeight="1" x14ac:dyDescent="0.2">
      <c r="A9" s="15" t="s">
        <v>55</v>
      </c>
      <c r="B9" s="15"/>
      <c r="D9" s="22">
        <v>494772924</v>
      </c>
      <c r="E9" s="20"/>
      <c r="F9" s="22">
        <v>112368224523</v>
      </c>
      <c r="G9" s="20"/>
      <c r="H9" s="22">
        <v>110487768553</v>
      </c>
      <c r="I9" s="20"/>
      <c r="J9" s="22">
        <v>2375228894</v>
      </c>
      <c r="K9" s="20"/>
      <c r="L9" s="23">
        <f>J9/1056506095250*100</f>
        <v>0.22481923243783575</v>
      </c>
    </row>
    <row r="10" spans="1:12" ht="21.75" customHeight="1" x14ac:dyDescent="0.2">
      <c r="A10" s="16" t="s">
        <v>56</v>
      </c>
      <c r="B10" s="16"/>
      <c r="D10" s="24">
        <v>3406537</v>
      </c>
      <c r="E10" s="20"/>
      <c r="F10" s="24">
        <v>13999</v>
      </c>
      <c r="G10" s="20"/>
      <c r="H10" s="24">
        <v>0</v>
      </c>
      <c r="I10" s="20"/>
      <c r="J10" s="24">
        <v>3420536</v>
      </c>
      <c r="K10" s="20"/>
      <c r="L10" s="34">
        <f t="shared" ref="L10:L16" si="0">J10/1056506095250*100</f>
        <v>3.2375923010558705E-4</v>
      </c>
    </row>
    <row r="11" spans="1:12" ht="21.75" customHeight="1" x14ac:dyDescent="0.2">
      <c r="A11" s="16" t="s">
        <v>57</v>
      </c>
      <c r="B11" s="16"/>
      <c r="D11" s="24">
        <v>19645031</v>
      </c>
      <c r="E11" s="20"/>
      <c r="F11" s="24">
        <v>78073</v>
      </c>
      <c r="G11" s="20"/>
      <c r="H11" s="24">
        <v>1260000</v>
      </c>
      <c r="I11" s="20"/>
      <c r="J11" s="24">
        <v>18463104</v>
      </c>
      <c r="K11" s="20"/>
      <c r="L11" s="34">
        <f t="shared" si="0"/>
        <v>1.7475624686889375E-3</v>
      </c>
    </row>
    <row r="12" spans="1:12" ht="21.75" customHeight="1" x14ac:dyDescent="0.2">
      <c r="A12" s="16" t="s">
        <v>58</v>
      </c>
      <c r="B12" s="16"/>
      <c r="D12" s="24">
        <v>2859923</v>
      </c>
      <c r="E12" s="20"/>
      <c r="F12" s="24">
        <v>9469</v>
      </c>
      <c r="G12" s="20"/>
      <c r="H12" s="24">
        <v>630000</v>
      </c>
      <c r="I12" s="20"/>
      <c r="J12" s="24">
        <v>2239392</v>
      </c>
      <c r="K12" s="20"/>
      <c r="L12" s="34">
        <f t="shared" si="0"/>
        <v>2.1196205209493798E-4</v>
      </c>
    </row>
    <row r="13" spans="1:12" ht="21.75" customHeight="1" x14ac:dyDescent="0.2">
      <c r="A13" s="16" t="s">
        <v>59</v>
      </c>
      <c r="B13" s="16"/>
      <c r="D13" s="24">
        <v>56587672</v>
      </c>
      <c r="E13" s="20"/>
      <c r="F13" s="24">
        <v>7594838473</v>
      </c>
      <c r="G13" s="20"/>
      <c r="H13" s="24">
        <v>5901284000</v>
      </c>
      <c r="I13" s="20"/>
      <c r="J13" s="24">
        <v>1750142145</v>
      </c>
      <c r="K13" s="20"/>
      <c r="L13" s="34">
        <f t="shared" si="0"/>
        <v>0.16565376696533546</v>
      </c>
    </row>
    <row r="14" spans="1:12" ht="21.75" customHeight="1" x14ac:dyDescent="0.2">
      <c r="A14" s="16" t="s">
        <v>56</v>
      </c>
      <c r="B14" s="16"/>
      <c r="D14" s="24">
        <v>678</v>
      </c>
      <c r="E14" s="20"/>
      <c r="F14" s="24">
        <v>0</v>
      </c>
      <c r="G14" s="20"/>
      <c r="H14" s="24">
        <v>0</v>
      </c>
      <c r="I14" s="20"/>
      <c r="J14" s="24">
        <v>678</v>
      </c>
      <c r="K14" s="20"/>
      <c r="L14" s="34">
        <f t="shared" si="0"/>
        <v>6.4173789725232539E-8</v>
      </c>
    </row>
    <row r="15" spans="1:12" ht="21.75" customHeight="1" x14ac:dyDescent="0.2">
      <c r="A15" s="16" t="s">
        <v>60</v>
      </c>
      <c r="B15" s="16"/>
      <c r="D15" s="24">
        <v>58748943</v>
      </c>
      <c r="E15" s="20"/>
      <c r="F15" s="24">
        <v>5900000000</v>
      </c>
      <c r="G15" s="20"/>
      <c r="H15" s="24">
        <v>4970649170</v>
      </c>
      <c r="I15" s="20"/>
      <c r="J15" s="24">
        <v>988099773</v>
      </c>
      <c r="K15" s="20"/>
      <c r="L15" s="34">
        <f t="shared" si="0"/>
        <v>9.3525231651994098E-2</v>
      </c>
    </row>
    <row r="16" spans="1:12" ht="21.75" customHeight="1" x14ac:dyDescent="0.2">
      <c r="A16" s="17" t="s">
        <v>61</v>
      </c>
      <c r="B16" s="17"/>
      <c r="D16" s="25">
        <v>50000000</v>
      </c>
      <c r="E16" s="20"/>
      <c r="F16" s="25">
        <v>0</v>
      </c>
      <c r="G16" s="20"/>
      <c r="H16" s="25">
        <v>0</v>
      </c>
      <c r="I16" s="20"/>
      <c r="J16" s="25">
        <v>50000000</v>
      </c>
      <c r="K16" s="20"/>
      <c r="L16" s="34">
        <f t="shared" si="0"/>
        <v>4.732580363217739E-3</v>
      </c>
    </row>
    <row r="17" spans="1:12" ht="21.75" customHeight="1" x14ac:dyDescent="0.2">
      <c r="A17" s="18" t="s">
        <v>47</v>
      </c>
      <c r="B17" s="18"/>
      <c r="D17" s="26">
        <v>686021708</v>
      </c>
      <c r="E17" s="20"/>
      <c r="F17" s="26">
        <v>125863164537</v>
      </c>
      <c r="G17" s="20"/>
      <c r="H17" s="26">
        <v>121361591723</v>
      </c>
      <c r="I17" s="20"/>
      <c r="J17" s="26">
        <v>5187594522</v>
      </c>
      <c r="K17" s="20"/>
      <c r="L17" s="27">
        <f>SUM(L9:L16)</f>
        <v>0.4910141593430622</v>
      </c>
    </row>
    <row r="18" spans="1:12" x14ac:dyDescent="0.2">
      <c r="D18" s="20"/>
      <c r="E18" s="20"/>
      <c r="F18" s="20"/>
      <c r="G18" s="20"/>
      <c r="H18" s="20"/>
      <c r="I18" s="20"/>
      <c r="J18" s="20"/>
      <c r="K18" s="20"/>
      <c r="L18" s="20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3"/>
  <sheetViews>
    <sheetView rightToLeft="1" workbookViewId="0">
      <selection activeCell="J8" sqref="J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6" width="14.85546875" bestFit="1" customWidth="1"/>
  </cols>
  <sheetData>
    <row r="1" spans="1:1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</row>
    <row r="3" spans="1:1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6" ht="14.45" customHeight="1" x14ac:dyDescent="0.2"/>
    <row r="5" spans="1:16" ht="29.1" customHeight="1" x14ac:dyDescent="0.2">
      <c r="A5" s="1" t="s">
        <v>63</v>
      </c>
      <c r="B5" s="12" t="s">
        <v>64</v>
      </c>
      <c r="C5" s="12"/>
      <c r="D5" s="12"/>
      <c r="E5" s="12"/>
      <c r="F5" s="12"/>
      <c r="G5" s="12"/>
      <c r="H5" s="12"/>
      <c r="I5" s="12"/>
      <c r="J5" s="12"/>
    </row>
    <row r="6" spans="1:16" ht="14.45" customHeight="1" x14ac:dyDescent="0.2">
      <c r="O6" s="44"/>
    </row>
    <row r="7" spans="1:16" ht="14.45" customHeight="1" x14ac:dyDescent="0.2">
      <c r="A7" s="13" t="s">
        <v>65</v>
      </c>
      <c r="B7" s="13"/>
      <c r="D7" s="2" t="s">
        <v>66</v>
      </c>
      <c r="F7" s="2" t="s">
        <v>52</v>
      </c>
      <c r="H7" s="2" t="s">
        <v>67</v>
      </c>
      <c r="J7" s="2" t="s">
        <v>68</v>
      </c>
      <c r="O7" s="44"/>
    </row>
    <row r="8" spans="1:16" ht="21.75" customHeight="1" x14ac:dyDescent="0.2">
      <c r="A8" s="15" t="s">
        <v>69</v>
      </c>
      <c r="B8" s="15"/>
      <c r="D8" s="37" t="s">
        <v>70</v>
      </c>
      <c r="E8" s="20"/>
      <c r="F8" s="22">
        <f>'درآمد سرمایه گذاری در سهام'!J57</f>
        <v>189640368829</v>
      </c>
      <c r="G8" s="20"/>
      <c r="H8" s="23">
        <f>F8/F$13*100</f>
        <v>99.993092305648943</v>
      </c>
      <c r="I8" s="20"/>
      <c r="J8" s="23">
        <f>F8/1056506095250*100</f>
        <v>17.949765711869894</v>
      </c>
      <c r="N8" s="44"/>
      <c r="O8" s="45"/>
      <c r="P8" s="44"/>
    </row>
    <row r="9" spans="1:16" ht="21.75" customHeight="1" x14ac:dyDescent="0.2">
      <c r="A9" s="16" t="s">
        <v>71</v>
      </c>
      <c r="B9" s="16"/>
      <c r="D9" s="38" t="s">
        <v>72</v>
      </c>
      <c r="E9" s="20"/>
      <c r="F9" s="24">
        <v>0</v>
      </c>
      <c r="G9" s="20"/>
      <c r="H9" s="34">
        <f t="shared" ref="H9:H12" si="0">F9/F$13*100</f>
        <v>0</v>
      </c>
      <c r="I9" s="32"/>
      <c r="J9" s="34">
        <f t="shared" ref="J9:J12" si="1">F9/1056506095250*100</f>
        <v>0</v>
      </c>
      <c r="O9" s="44"/>
      <c r="P9" s="44"/>
    </row>
    <row r="10" spans="1:16" ht="21.75" customHeight="1" x14ac:dyDescent="0.2">
      <c r="A10" s="16" t="s">
        <v>73</v>
      </c>
      <c r="B10" s="16"/>
      <c r="D10" s="38" t="s">
        <v>74</v>
      </c>
      <c r="E10" s="20"/>
      <c r="F10" s="24">
        <v>0</v>
      </c>
      <c r="G10" s="20"/>
      <c r="H10" s="34">
        <f t="shared" si="0"/>
        <v>0</v>
      </c>
      <c r="I10" s="32"/>
      <c r="J10" s="34">
        <f t="shared" si="1"/>
        <v>0</v>
      </c>
      <c r="O10" s="44"/>
      <c r="P10" s="44"/>
    </row>
    <row r="11" spans="1:16" ht="21.75" customHeight="1" x14ac:dyDescent="0.2">
      <c r="A11" s="16" t="s">
        <v>75</v>
      </c>
      <c r="B11" s="16"/>
      <c r="D11" s="38" t="s">
        <v>76</v>
      </c>
      <c r="E11" s="20"/>
      <c r="F11" s="24">
        <f>'سود سپرده بانکی'!G13</f>
        <v>8033322</v>
      </c>
      <c r="G11" s="20"/>
      <c r="H11" s="34">
        <f t="shared" si="0"/>
        <v>4.2357896329094386E-3</v>
      </c>
      <c r="I11" s="32"/>
      <c r="J11" s="34">
        <f t="shared" si="1"/>
        <v>7.6036683897210105E-4</v>
      </c>
      <c r="N11" s="44"/>
      <c r="O11" s="44"/>
      <c r="P11" s="44"/>
    </row>
    <row r="12" spans="1:16" ht="21.75" customHeight="1" x14ac:dyDescent="0.2">
      <c r="A12" s="17" t="s">
        <v>77</v>
      </c>
      <c r="B12" s="17"/>
      <c r="D12" s="39" t="s">
        <v>78</v>
      </c>
      <c r="E12" s="20"/>
      <c r="F12" s="25">
        <f>'سایر درآمدها'!D11</f>
        <v>5067360</v>
      </c>
      <c r="G12" s="20"/>
      <c r="H12" s="34">
        <f t="shared" si="0"/>
        <v>2.6719047181502213E-3</v>
      </c>
      <c r="I12" s="20"/>
      <c r="J12" s="34">
        <f t="shared" si="1"/>
        <v>4.7963376858710084E-4</v>
      </c>
      <c r="N12" s="44"/>
      <c r="O12" s="44"/>
      <c r="P12" s="44"/>
    </row>
    <row r="13" spans="1:16" ht="21.75" customHeight="1" x14ac:dyDescent="0.2">
      <c r="A13" s="18" t="s">
        <v>47</v>
      </c>
      <c r="B13" s="18"/>
      <c r="D13" s="30"/>
      <c r="E13" s="20"/>
      <c r="F13" s="26">
        <f>SUM(F8:F12)</f>
        <v>189653469511</v>
      </c>
      <c r="G13" s="20"/>
      <c r="H13" s="27">
        <f>SUM(H8:H12)</f>
        <v>100.00000000000001</v>
      </c>
      <c r="I13" s="20"/>
      <c r="J13" s="27">
        <f>SUM(J8:J12)</f>
        <v>17.951005712477453</v>
      </c>
      <c r="N13" s="44"/>
      <c r="O13" s="44"/>
      <c r="P13" s="44"/>
    </row>
    <row r="14" spans="1:16" x14ac:dyDescent="0.2">
      <c r="D14" s="20"/>
      <c r="E14" s="20"/>
      <c r="F14" s="20"/>
      <c r="G14" s="20"/>
      <c r="H14" s="20"/>
      <c r="I14" s="20"/>
      <c r="J14" s="20"/>
      <c r="P14" s="44"/>
    </row>
    <row r="15" spans="1:16" x14ac:dyDescent="0.2">
      <c r="P15" s="44"/>
    </row>
    <row r="16" spans="1:16" x14ac:dyDescent="0.2">
      <c r="P16" s="44"/>
    </row>
    <row r="17" spans="14:16" x14ac:dyDescent="0.2">
      <c r="P17" s="44"/>
    </row>
    <row r="19" spans="14:16" x14ac:dyDescent="0.2">
      <c r="O19" s="44"/>
    </row>
    <row r="20" spans="14:16" x14ac:dyDescent="0.2">
      <c r="O20" s="44"/>
    </row>
    <row r="23" spans="14:16" x14ac:dyDescent="0.2">
      <c r="N23" s="44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3"/>
  <sheetViews>
    <sheetView rightToLeft="1" topLeftCell="A4" workbookViewId="0">
      <selection activeCell="W15" sqref="W1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85546875" bestFit="1" customWidth="1"/>
    <col min="7" max="7" width="1.28515625" customWidth="1"/>
    <col min="8" max="8" width="1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6" bestFit="1" customWidth="1"/>
    <col min="18" max="18" width="1.28515625" customWidth="1"/>
    <col min="19" max="19" width="16.14062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  <col min="26" max="26" width="16.14062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79</v>
      </c>
      <c r="B5" s="12" t="s">
        <v>80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81</v>
      </c>
      <c r="E6" s="13"/>
      <c r="F6" s="13"/>
      <c r="G6" s="13"/>
      <c r="H6" s="13"/>
      <c r="I6" s="13"/>
      <c r="J6" s="13"/>
      <c r="K6" s="13"/>
      <c r="L6" s="13"/>
      <c r="N6" s="13" t="s">
        <v>82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3"/>
      <c r="E7" s="3"/>
      <c r="F7" s="3"/>
      <c r="G7" s="3"/>
      <c r="H7" s="3"/>
      <c r="I7" s="3"/>
      <c r="J7" s="14" t="s">
        <v>47</v>
      </c>
      <c r="K7" s="14"/>
      <c r="L7" s="14"/>
      <c r="N7" s="3"/>
      <c r="O7" s="3"/>
      <c r="P7" s="3"/>
      <c r="Q7" s="3"/>
      <c r="R7" s="3"/>
      <c r="S7" s="3"/>
      <c r="T7" s="3"/>
      <c r="U7" s="14" t="s">
        <v>47</v>
      </c>
      <c r="V7" s="14"/>
      <c r="W7" s="14"/>
    </row>
    <row r="8" spans="1:26" ht="14.45" customHeight="1" x14ac:dyDescent="0.2">
      <c r="A8" s="13" t="s">
        <v>83</v>
      </c>
      <c r="B8" s="13"/>
      <c r="D8" s="2" t="s">
        <v>84</v>
      </c>
      <c r="F8" s="2" t="s">
        <v>85</v>
      </c>
      <c r="H8" s="2" t="s">
        <v>86</v>
      </c>
      <c r="J8" s="4" t="s">
        <v>52</v>
      </c>
      <c r="K8" s="3"/>
      <c r="L8" s="4" t="s">
        <v>67</v>
      </c>
      <c r="N8" s="2" t="s">
        <v>84</v>
      </c>
      <c r="P8" s="13" t="s">
        <v>85</v>
      </c>
      <c r="Q8" s="13"/>
      <c r="S8" s="2" t="s">
        <v>86</v>
      </c>
      <c r="U8" s="4" t="s">
        <v>52</v>
      </c>
      <c r="V8" s="3"/>
      <c r="W8" s="4" t="s">
        <v>67</v>
      </c>
    </row>
    <row r="9" spans="1:26" ht="21.75" customHeight="1" x14ac:dyDescent="0.2">
      <c r="A9" s="15" t="s">
        <v>24</v>
      </c>
      <c r="B9" s="15"/>
      <c r="D9" s="22">
        <v>0</v>
      </c>
      <c r="E9" s="20"/>
      <c r="F9" s="22">
        <v>0</v>
      </c>
      <c r="G9" s="20"/>
      <c r="H9" s="22">
        <f>'درآمد ناشی از فروش'!I8</f>
        <v>107733376</v>
      </c>
      <c r="I9" s="20"/>
      <c r="J9" s="22">
        <f>D9+F9+H9</f>
        <v>107733376</v>
      </c>
      <c r="K9" s="20"/>
      <c r="L9" s="23">
        <f>J9/درآمد!F$13*100</f>
        <v>5.6805381034039773E-2</v>
      </c>
      <c r="M9" s="20"/>
      <c r="N9" s="22">
        <v>470000000</v>
      </c>
      <c r="O9" s="20"/>
      <c r="P9" s="40">
        <v>0</v>
      </c>
      <c r="Q9" s="40"/>
      <c r="R9" s="20"/>
      <c r="S9" s="22">
        <v>1001924153</v>
      </c>
      <c r="T9" s="20"/>
      <c r="U9" s="22">
        <f>N9+P9+S9</f>
        <v>1471924153</v>
      </c>
      <c r="V9" s="20"/>
      <c r="W9" s="23">
        <f>U9/500449554040*100</f>
        <v>0.29412038458572626</v>
      </c>
      <c r="Z9" s="24"/>
    </row>
    <row r="10" spans="1:26" ht="21.75" customHeight="1" x14ac:dyDescent="0.2">
      <c r="A10" s="16" t="s">
        <v>32</v>
      </c>
      <c r="B10" s="16"/>
      <c r="D10" s="24">
        <v>0</v>
      </c>
      <c r="E10" s="20"/>
      <c r="F10" s="24">
        <v>9074854160</v>
      </c>
      <c r="G10" s="20"/>
      <c r="H10" s="24">
        <v>3709212109</v>
      </c>
      <c r="I10" s="20"/>
      <c r="J10" s="30">
        <f t="shared" ref="J10:J56" si="0">D10+F10+H10</f>
        <v>12784066269</v>
      </c>
      <c r="K10" s="20"/>
      <c r="L10" s="34">
        <f>J10/درآمد!F$13*100</f>
        <v>6.7407500120943045</v>
      </c>
      <c r="M10" s="20"/>
      <c r="N10" s="24">
        <v>8020962300</v>
      </c>
      <c r="O10" s="20"/>
      <c r="P10" s="41">
        <v>37026969342</v>
      </c>
      <c r="Q10" s="41"/>
      <c r="R10" s="20"/>
      <c r="S10" s="24">
        <v>38973571608</v>
      </c>
      <c r="T10" s="20"/>
      <c r="U10" s="30">
        <f t="shared" ref="U10:U56" si="1">N10+P10+S10</f>
        <v>84021503250</v>
      </c>
      <c r="V10" s="20"/>
      <c r="W10" s="34">
        <f t="shared" ref="W10:W56" si="2">U10/500449554040*100</f>
        <v>16.789205339822185</v>
      </c>
    </row>
    <row r="11" spans="1:26" ht="21.75" customHeight="1" x14ac:dyDescent="0.2">
      <c r="A11" s="16" t="s">
        <v>27</v>
      </c>
      <c r="B11" s="16"/>
      <c r="D11" s="24">
        <v>0</v>
      </c>
      <c r="E11" s="20"/>
      <c r="F11" s="24">
        <v>4571971872</v>
      </c>
      <c r="G11" s="20"/>
      <c r="H11" s="24">
        <v>-108866021</v>
      </c>
      <c r="I11" s="20"/>
      <c r="J11" s="30">
        <f t="shared" si="0"/>
        <v>4463105851</v>
      </c>
      <c r="K11" s="20"/>
      <c r="L11" s="34">
        <f>J11/درآمد!F$13*100</f>
        <v>2.3532951242640663</v>
      </c>
      <c r="M11" s="20"/>
      <c r="N11" s="24">
        <v>7395097000</v>
      </c>
      <c r="O11" s="20"/>
      <c r="P11" s="41">
        <v>-1508769336</v>
      </c>
      <c r="Q11" s="41"/>
      <c r="R11" s="20"/>
      <c r="S11" s="24">
        <v>-688836776</v>
      </c>
      <c r="T11" s="20"/>
      <c r="U11" s="30">
        <f t="shared" si="1"/>
        <v>5197490888</v>
      </c>
      <c r="V11" s="20"/>
      <c r="W11" s="34">
        <f t="shared" si="2"/>
        <v>1.0385643959599919</v>
      </c>
    </row>
    <row r="12" spans="1:26" ht="21.75" customHeight="1" x14ac:dyDescent="0.2">
      <c r="A12" s="16" t="s">
        <v>19</v>
      </c>
      <c r="B12" s="16"/>
      <c r="D12" s="24">
        <v>0</v>
      </c>
      <c r="E12" s="20"/>
      <c r="F12" s="24">
        <v>19671041091</v>
      </c>
      <c r="G12" s="20"/>
      <c r="H12" s="24">
        <v>1704208339</v>
      </c>
      <c r="I12" s="20"/>
      <c r="J12" s="30">
        <f t="shared" si="0"/>
        <v>21375249430</v>
      </c>
      <c r="K12" s="20"/>
      <c r="L12" s="34">
        <f>J12/درآمد!F$13*100</f>
        <v>11.270687261938134</v>
      </c>
      <c r="M12" s="20"/>
      <c r="N12" s="24">
        <v>5652724320</v>
      </c>
      <c r="O12" s="20"/>
      <c r="P12" s="41">
        <v>21527803263</v>
      </c>
      <c r="Q12" s="41"/>
      <c r="R12" s="20"/>
      <c r="S12" s="24">
        <v>6308628693</v>
      </c>
      <c r="T12" s="20"/>
      <c r="U12" s="30">
        <f t="shared" si="1"/>
        <v>33489156276</v>
      </c>
      <c r="V12" s="20"/>
      <c r="W12" s="34">
        <f t="shared" si="2"/>
        <v>6.6918145906317008</v>
      </c>
    </row>
    <row r="13" spans="1:26" ht="21.75" customHeight="1" x14ac:dyDescent="0.2">
      <c r="A13" s="16" t="s">
        <v>23</v>
      </c>
      <c r="B13" s="16"/>
      <c r="D13" s="24">
        <v>0</v>
      </c>
      <c r="E13" s="20"/>
      <c r="F13" s="24">
        <v>12227185104</v>
      </c>
      <c r="G13" s="20"/>
      <c r="H13" s="24">
        <v>3948155014</v>
      </c>
      <c r="I13" s="20"/>
      <c r="J13" s="30">
        <f t="shared" si="0"/>
        <v>16175340118</v>
      </c>
      <c r="K13" s="20"/>
      <c r="L13" s="34">
        <f>J13/درآمد!F$13*100</f>
        <v>8.5288922790109165</v>
      </c>
      <c r="M13" s="20"/>
      <c r="N13" s="24">
        <v>48376810000</v>
      </c>
      <c r="O13" s="20"/>
      <c r="P13" s="41">
        <v>17696486474</v>
      </c>
      <c r="Q13" s="41"/>
      <c r="R13" s="20"/>
      <c r="S13" s="24">
        <v>38251662227</v>
      </c>
      <c r="T13" s="20"/>
      <c r="U13" s="30">
        <f t="shared" si="1"/>
        <v>104324958701</v>
      </c>
      <c r="V13" s="20"/>
      <c r="W13" s="34">
        <f t="shared" si="2"/>
        <v>20.846248709547556</v>
      </c>
    </row>
    <row r="14" spans="1:26" ht="21.75" customHeight="1" x14ac:dyDescent="0.2">
      <c r="A14" s="16" t="s">
        <v>41</v>
      </c>
      <c r="B14" s="16"/>
      <c r="D14" s="24">
        <v>0</v>
      </c>
      <c r="E14" s="20"/>
      <c r="F14" s="24">
        <v>18031523572</v>
      </c>
      <c r="G14" s="20"/>
      <c r="H14" s="24">
        <v>1579739578</v>
      </c>
      <c r="I14" s="20"/>
      <c r="J14" s="30">
        <f t="shared" si="0"/>
        <v>19611263150</v>
      </c>
      <c r="K14" s="20"/>
      <c r="L14" s="34">
        <f>J14/درآمد!F$13*100</f>
        <v>10.340577053805248</v>
      </c>
      <c r="M14" s="20"/>
      <c r="N14" s="24">
        <v>4883588560</v>
      </c>
      <c r="O14" s="20"/>
      <c r="P14" s="41">
        <v>19115637395</v>
      </c>
      <c r="Q14" s="41"/>
      <c r="R14" s="20"/>
      <c r="S14" s="24">
        <v>15496379847</v>
      </c>
      <c r="T14" s="20"/>
      <c r="U14" s="30">
        <f t="shared" si="1"/>
        <v>39495605802</v>
      </c>
      <c r="V14" s="20"/>
      <c r="W14" s="34">
        <f t="shared" si="2"/>
        <v>7.8920253766163198</v>
      </c>
    </row>
    <row r="15" spans="1:26" ht="21.75" customHeight="1" x14ac:dyDescent="0.2">
      <c r="A15" s="16" t="s">
        <v>33</v>
      </c>
      <c r="B15" s="16"/>
      <c r="D15" s="24">
        <v>0</v>
      </c>
      <c r="E15" s="20"/>
      <c r="F15" s="24">
        <v>0</v>
      </c>
      <c r="G15" s="20"/>
      <c r="H15" s="24">
        <f>'درآمد ناشی از فروش'!I14</f>
        <v>2601753924</v>
      </c>
      <c r="I15" s="20"/>
      <c r="J15" s="30">
        <f t="shared" si="0"/>
        <v>2601753924</v>
      </c>
      <c r="K15" s="20"/>
      <c r="L15" s="34">
        <f>J15/درآمد!F$13*100</f>
        <v>1.3718462049275069</v>
      </c>
      <c r="M15" s="20"/>
      <c r="N15" s="24">
        <v>11123015000</v>
      </c>
      <c r="O15" s="20"/>
      <c r="P15" s="41">
        <v>0</v>
      </c>
      <c r="Q15" s="41"/>
      <c r="R15" s="20"/>
      <c r="S15" s="24">
        <v>23389169475</v>
      </c>
      <c r="T15" s="20"/>
      <c r="U15" s="30">
        <f t="shared" si="1"/>
        <v>34512184475</v>
      </c>
      <c r="V15" s="20"/>
      <c r="W15" s="34">
        <f t="shared" si="2"/>
        <v>6.8962364331014072</v>
      </c>
    </row>
    <row r="16" spans="1:26" ht="21.75" customHeight="1" x14ac:dyDescent="0.2">
      <c r="A16" s="16" t="s">
        <v>34</v>
      </c>
      <c r="B16" s="16"/>
      <c r="D16" s="24">
        <v>0</v>
      </c>
      <c r="E16" s="20"/>
      <c r="F16" s="24">
        <v>13392331827</v>
      </c>
      <c r="G16" s="20"/>
      <c r="H16" s="24">
        <v>85677476</v>
      </c>
      <c r="I16" s="20"/>
      <c r="J16" s="30">
        <f t="shared" si="0"/>
        <v>13478009303</v>
      </c>
      <c r="K16" s="20"/>
      <c r="L16" s="34">
        <f>J16/درآمد!F$13*100</f>
        <v>7.1066505336029557</v>
      </c>
      <c r="M16" s="20"/>
      <c r="N16" s="24">
        <v>4067613214</v>
      </c>
      <c r="O16" s="20"/>
      <c r="P16" s="41">
        <v>16503817550</v>
      </c>
      <c r="Q16" s="41"/>
      <c r="R16" s="20"/>
      <c r="S16" s="24">
        <v>1992629850</v>
      </c>
      <c r="T16" s="20"/>
      <c r="U16" s="30">
        <f t="shared" si="1"/>
        <v>22564060614</v>
      </c>
      <c r="V16" s="20"/>
      <c r="W16" s="34">
        <f t="shared" si="2"/>
        <v>4.508758261816034</v>
      </c>
    </row>
    <row r="17" spans="1:23" ht="21.75" customHeight="1" x14ac:dyDescent="0.2">
      <c r="A17" s="16" t="s">
        <v>28</v>
      </c>
      <c r="B17" s="16"/>
      <c r="D17" s="24">
        <v>0</v>
      </c>
      <c r="E17" s="20"/>
      <c r="F17" s="24">
        <v>6464508918</v>
      </c>
      <c r="G17" s="20"/>
      <c r="H17" s="24">
        <v>-301320934</v>
      </c>
      <c r="I17" s="20"/>
      <c r="J17" s="30">
        <f t="shared" si="0"/>
        <v>6163187984</v>
      </c>
      <c r="K17" s="20"/>
      <c r="L17" s="34">
        <f>J17/درآمد!F$13*100</f>
        <v>3.2497101159768302</v>
      </c>
      <c r="M17" s="20"/>
      <c r="N17" s="24">
        <v>4044290431</v>
      </c>
      <c r="O17" s="20"/>
      <c r="P17" s="41">
        <v>-1307445811</v>
      </c>
      <c r="Q17" s="41"/>
      <c r="R17" s="20"/>
      <c r="S17" s="24">
        <v>15206038704</v>
      </c>
      <c r="T17" s="20"/>
      <c r="U17" s="30">
        <f t="shared" si="1"/>
        <v>17942883324</v>
      </c>
      <c r="V17" s="20"/>
      <c r="W17" s="34">
        <f t="shared" si="2"/>
        <v>3.5853530449076709</v>
      </c>
    </row>
    <row r="18" spans="1:23" ht="21.75" customHeight="1" x14ac:dyDescent="0.2">
      <c r="A18" s="16" t="s">
        <v>25</v>
      </c>
      <c r="B18" s="16"/>
      <c r="D18" s="24">
        <v>0</v>
      </c>
      <c r="E18" s="20"/>
      <c r="F18" s="24">
        <v>-2509534905</v>
      </c>
      <c r="G18" s="20"/>
      <c r="H18" s="24">
        <v>1052901162</v>
      </c>
      <c r="I18" s="20"/>
      <c r="J18" s="30">
        <f t="shared" si="0"/>
        <v>-1456633743</v>
      </c>
      <c r="K18" s="20"/>
      <c r="L18" s="34">
        <f>J18/درآمد!F$13*100</f>
        <v>-0.76805014258677429</v>
      </c>
      <c r="M18" s="20"/>
      <c r="N18" s="24">
        <v>5737091000</v>
      </c>
      <c r="O18" s="20"/>
      <c r="P18" s="41">
        <v>1368474699</v>
      </c>
      <c r="Q18" s="41"/>
      <c r="R18" s="20"/>
      <c r="S18" s="24">
        <v>18240025826</v>
      </c>
      <c r="T18" s="20"/>
      <c r="U18" s="30">
        <f t="shared" si="1"/>
        <v>25345591525</v>
      </c>
      <c r="V18" s="20"/>
      <c r="W18" s="34">
        <f t="shared" si="2"/>
        <v>5.0645647139440104</v>
      </c>
    </row>
    <row r="19" spans="1:23" ht="21.75" customHeight="1" x14ac:dyDescent="0.2">
      <c r="A19" s="16" t="s">
        <v>30</v>
      </c>
      <c r="B19" s="16"/>
      <c r="D19" s="24">
        <v>0</v>
      </c>
      <c r="E19" s="20"/>
      <c r="F19" s="24">
        <v>12748921890</v>
      </c>
      <c r="G19" s="20"/>
      <c r="H19" s="24">
        <v>0</v>
      </c>
      <c r="I19" s="20"/>
      <c r="J19" s="30">
        <f t="shared" si="0"/>
        <v>12748921890</v>
      </c>
      <c r="K19" s="20"/>
      <c r="L19" s="34">
        <f>J19/درآمد!F$13*100</f>
        <v>6.7222191731433405</v>
      </c>
      <c r="M19" s="20"/>
      <c r="N19" s="24">
        <v>20926026000</v>
      </c>
      <c r="O19" s="20"/>
      <c r="P19" s="41">
        <v>5397494549</v>
      </c>
      <c r="Q19" s="41"/>
      <c r="R19" s="20"/>
      <c r="S19" s="24">
        <v>-2437192103</v>
      </c>
      <c r="T19" s="20"/>
      <c r="U19" s="30">
        <f t="shared" si="1"/>
        <v>23886328446</v>
      </c>
      <c r="V19" s="20"/>
      <c r="W19" s="34">
        <f t="shared" si="2"/>
        <v>4.7729742694686887</v>
      </c>
    </row>
    <row r="20" spans="1:23" ht="21.75" customHeight="1" x14ac:dyDescent="0.2">
      <c r="A20" s="16" t="s">
        <v>43</v>
      </c>
      <c r="B20" s="16"/>
      <c r="D20" s="24">
        <v>0</v>
      </c>
      <c r="E20" s="20"/>
      <c r="F20" s="24">
        <v>7892698629</v>
      </c>
      <c r="G20" s="20"/>
      <c r="H20" s="24">
        <v>0</v>
      </c>
      <c r="I20" s="20"/>
      <c r="J20" s="30">
        <f t="shared" si="0"/>
        <v>7892698629</v>
      </c>
      <c r="K20" s="20"/>
      <c r="L20" s="34">
        <f>J20/درآمد!F$13*100</f>
        <v>4.1616420987975751</v>
      </c>
      <c r="M20" s="20"/>
      <c r="N20" s="24">
        <v>3401469750</v>
      </c>
      <c r="O20" s="20"/>
      <c r="P20" s="41">
        <v>3797629092</v>
      </c>
      <c r="Q20" s="41"/>
      <c r="R20" s="20"/>
      <c r="S20" s="24">
        <v>-8261347011</v>
      </c>
      <c r="T20" s="20"/>
      <c r="U20" s="30">
        <f t="shared" si="1"/>
        <v>-1062248169</v>
      </c>
      <c r="V20" s="20"/>
      <c r="W20" s="34">
        <f t="shared" si="2"/>
        <v>-0.21225879020667415</v>
      </c>
    </row>
    <row r="21" spans="1:23" ht="21.75" customHeight="1" x14ac:dyDescent="0.2">
      <c r="A21" s="16" t="s">
        <v>31</v>
      </c>
      <c r="B21" s="16"/>
      <c r="D21" s="24">
        <v>0</v>
      </c>
      <c r="E21" s="20"/>
      <c r="F21" s="24">
        <v>3694839197</v>
      </c>
      <c r="G21" s="20"/>
      <c r="H21" s="24">
        <v>0</v>
      </c>
      <c r="I21" s="20"/>
      <c r="J21" s="30">
        <f t="shared" si="0"/>
        <v>3694839197</v>
      </c>
      <c r="K21" s="20"/>
      <c r="L21" s="34">
        <f>J21/درآمد!F$13*100</f>
        <v>1.9482054330599512</v>
      </c>
      <c r="M21" s="20"/>
      <c r="N21" s="24">
        <v>5752373890</v>
      </c>
      <c r="O21" s="20"/>
      <c r="P21" s="41">
        <v>-15632443311</v>
      </c>
      <c r="Q21" s="41"/>
      <c r="R21" s="20"/>
      <c r="S21" s="24">
        <v>-10200283048</v>
      </c>
      <c r="T21" s="20"/>
      <c r="U21" s="30">
        <f t="shared" si="1"/>
        <v>-20080352469</v>
      </c>
      <c r="V21" s="20"/>
      <c r="W21" s="34">
        <f t="shared" si="2"/>
        <v>-4.0124628560254481</v>
      </c>
    </row>
    <row r="22" spans="1:23" ht="21.75" customHeight="1" x14ac:dyDescent="0.2">
      <c r="A22" s="16" t="s">
        <v>29</v>
      </c>
      <c r="B22" s="16"/>
      <c r="D22" s="24">
        <v>0</v>
      </c>
      <c r="E22" s="20"/>
      <c r="F22" s="24">
        <v>3714113548</v>
      </c>
      <c r="G22" s="20"/>
      <c r="H22" s="24">
        <v>0</v>
      </c>
      <c r="I22" s="20"/>
      <c r="J22" s="30">
        <f t="shared" si="0"/>
        <v>3714113548</v>
      </c>
      <c r="K22" s="20"/>
      <c r="L22" s="34">
        <f>J22/درآمد!F$13*100</f>
        <v>1.9583683639304998</v>
      </c>
      <c r="M22" s="20"/>
      <c r="N22" s="24">
        <v>9264713668</v>
      </c>
      <c r="O22" s="20"/>
      <c r="P22" s="41">
        <v>417837623</v>
      </c>
      <c r="Q22" s="41"/>
      <c r="R22" s="20"/>
      <c r="S22" s="24">
        <v>-4211880633</v>
      </c>
      <c r="T22" s="20"/>
      <c r="U22" s="30">
        <f t="shared" si="1"/>
        <v>5470670658</v>
      </c>
      <c r="V22" s="20"/>
      <c r="W22" s="34">
        <f t="shared" si="2"/>
        <v>1.093151270460067</v>
      </c>
    </row>
    <row r="23" spans="1:23" ht="21.75" customHeight="1" x14ac:dyDescent="0.2">
      <c r="A23" s="16" t="s">
        <v>87</v>
      </c>
      <c r="B23" s="16"/>
      <c r="D23" s="24">
        <v>0</v>
      </c>
      <c r="E23" s="20"/>
      <c r="F23" s="24">
        <v>0</v>
      </c>
      <c r="G23" s="20"/>
      <c r="H23" s="24">
        <v>0</v>
      </c>
      <c r="I23" s="20"/>
      <c r="J23" s="30">
        <f t="shared" si="0"/>
        <v>0</v>
      </c>
      <c r="K23" s="20"/>
      <c r="L23" s="34">
        <f>J23/درآمد!F$13*100</f>
        <v>0</v>
      </c>
      <c r="M23" s="20"/>
      <c r="N23" s="24">
        <v>0</v>
      </c>
      <c r="O23" s="20"/>
      <c r="P23" s="41">
        <v>0</v>
      </c>
      <c r="Q23" s="41"/>
      <c r="R23" s="20"/>
      <c r="S23" s="24">
        <v>976108456</v>
      </c>
      <c r="T23" s="20"/>
      <c r="U23" s="30">
        <f t="shared" si="1"/>
        <v>976108456</v>
      </c>
      <c r="V23" s="20"/>
      <c r="W23" s="34">
        <f t="shared" si="2"/>
        <v>0.19504632347458969</v>
      </c>
    </row>
    <row r="24" spans="1:23" ht="21.75" customHeight="1" x14ac:dyDescent="0.2">
      <c r="A24" s="16" t="s">
        <v>88</v>
      </c>
      <c r="B24" s="16"/>
      <c r="D24" s="24">
        <v>0</v>
      </c>
      <c r="E24" s="20"/>
      <c r="F24" s="24">
        <v>0</v>
      </c>
      <c r="G24" s="20"/>
      <c r="H24" s="24">
        <v>0</v>
      </c>
      <c r="I24" s="20"/>
      <c r="J24" s="30">
        <f t="shared" si="0"/>
        <v>0</v>
      </c>
      <c r="K24" s="20"/>
      <c r="L24" s="34">
        <f>J24/درآمد!F$13*100</f>
        <v>0</v>
      </c>
      <c r="M24" s="20"/>
      <c r="N24" s="24">
        <v>0</v>
      </c>
      <c r="O24" s="20"/>
      <c r="P24" s="41">
        <v>0</v>
      </c>
      <c r="Q24" s="41"/>
      <c r="R24" s="20"/>
      <c r="S24" s="24">
        <v>7072951913</v>
      </c>
      <c r="T24" s="20"/>
      <c r="U24" s="30">
        <f t="shared" si="1"/>
        <v>7072951913</v>
      </c>
      <c r="V24" s="20"/>
      <c r="W24" s="34">
        <f t="shared" si="2"/>
        <v>1.4133196554781366</v>
      </c>
    </row>
    <row r="25" spans="1:23" ht="21.75" customHeight="1" x14ac:dyDescent="0.2">
      <c r="A25" s="16" t="s">
        <v>89</v>
      </c>
      <c r="B25" s="16"/>
      <c r="D25" s="24">
        <v>0</v>
      </c>
      <c r="E25" s="20"/>
      <c r="F25" s="24">
        <v>0</v>
      </c>
      <c r="G25" s="20"/>
      <c r="H25" s="24">
        <v>0</v>
      </c>
      <c r="I25" s="20"/>
      <c r="J25" s="30">
        <f t="shared" si="0"/>
        <v>0</v>
      </c>
      <c r="K25" s="20"/>
      <c r="L25" s="34">
        <f>J25/درآمد!F$13*100</f>
        <v>0</v>
      </c>
      <c r="M25" s="20"/>
      <c r="N25" s="24">
        <v>0</v>
      </c>
      <c r="O25" s="20"/>
      <c r="P25" s="41">
        <v>0</v>
      </c>
      <c r="Q25" s="41"/>
      <c r="R25" s="20"/>
      <c r="S25" s="24">
        <v>-10720063</v>
      </c>
      <c r="T25" s="20"/>
      <c r="U25" s="30">
        <f t="shared" si="1"/>
        <v>-10720063</v>
      </c>
      <c r="V25" s="20"/>
      <c r="W25" s="34">
        <f t="shared" si="2"/>
        <v>-2.1420866326005688E-3</v>
      </c>
    </row>
    <row r="26" spans="1:23" ht="21.75" customHeight="1" x14ac:dyDescent="0.2">
      <c r="A26" s="16" t="s">
        <v>37</v>
      </c>
      <c r="B26" s="16"/>
      <c r="D26" s="24">
        <v>0</v>
      </c>
      <c r="E26" s="20"/>
      <c r="F26" s="24">
        <v>1818986243</v>
      </c>
      <c r="G26" s="20"/>
      <c r="H26" s="24">
        <v>0</v>
      </c>
      <c r="I26" s="20"/>
      <c r="J26" s="30">
        <f t="shared" si="0"/>
        <v>1818986243</v>
      </c>
      <c r="K26" s="20"/>
      <c r="L26" s="34">
        <f>J26/درآمد!F$13*100</f>
        <v>0.95911044901527509</v>
      </c>
      <c r="M26" s="20"/>
      <c r="N26" s="24">
        <v>0</v>
      </c>
      <c r="O26" s="20"/>
      <c r="P26" s="41">
        <v>1555468961</v>
      </c>
      <c r="Q26" s="41"/>
      <c r="R26" s="20"/>
      <c r="S26" s="24">
        <v>5476474127</v>
      </c>
      <c r="T26" s="20"/>
      <c r="U26" s="30">
        <f t="shared" si="1"/>
        <v>7031943088</v>
      </c>
      <c r="V26" s="20"/>
      <c r="W26" s="34">
        <f t="shared" si="2"/>
        <v>1.4051252581270059</v>
      </c>
    </row>
    <row r="27" spans="1:23" ht="21.75" customHeight="1" x14ac:dyDescent="0.2">
      <c r="A27" s="16" t="s">
        <v>44</v>
      </c>
      <c r="B27" s="16"/>
      <c r="D27" s="24">
        <v>0</v>
      </c>
      <c r="E27" s="20"/>
      <c r="F27" s="24">
        <v>2939414359</v>
      </c>
      <c r="G27" s="20"/>
      <c r="H27" s="24">
        <v>0</v>
      </c>
      <c r="I27" s="20"/>
      <c r="J27" s="30">
        <f t="shared" si="0"/>
        <v>2939414359</v>
      </c>
      <c r="K27" s="20"/>
      <c r="L27" s="34">
        <f>J27/درآمد!F$13*100</f>
        <v>1.5498869419995043</v>
      </c>
      <c r="M27" s="20"/>
      <c r="N27" s="24">
        <v>4767463200</v>
      </c>
      <c r="O27" s="20"/>
      <c r="P27" s="41">
        <v>-2697201700</v>
      </c>
      <c r="Q27" s="41"/>
      <c r="R27" s="20"/>
      <c r="S27" s="24">
        <v>7821560921</v>
      </c>
      <c r="T27" s="20"/>
      <c r="U27" s="30">
        <f t="shared" si="1"/>
        <v>9891822421</v>
      </c>
      <c r="V27" s="20"/>
      <c r="W27" s="34">
        <f t="shared" si="2"/>
        <v>1.9765873185710472</v>
      </c>
    </row>
    <row r="28" spans="1:23" ht="21.75" customHeight="1" x14ac:dyDescent="0.2">
      <c r="A28" s="16" t="s">
        <v>90</v>
      </c>
      <c r="B28" s="16"/>
      <c r="D28" s="24">
        <v>0</v>
      </c>
      <c r="E28" s="20"/>
      <c r="F28" s="24">
        <v>0</v>
      </c>
      <c r="G28" s="20"/>
      <c r="H28" s="24">
        <v>0</v>
      </c>
      <c r="I28" s="20"/>
      <c r="J28" s="30">
        <f t="shared" si="0"/>
        <v>0</v>
      </c>
      <c r="K28" s="20"/>
      <c r="L28" s="34">
        <f>J28/درآمد!F$13*100</f>
        <v>0</v>
      </c>
      <c r="M28" s="20"/>
      <c r="N28" s="24">
        <v>0</v>
      </c>
      <c r="O28" s="20"/>
      <c r="P28" s="41">
        <v>0</v>
      </c>
      <c r="Q28" s="41"/>
      <c r="R28" s="20"/>
      <c r="S28" s="24">
        <v>-6019414543</v>
      </c>
      <c r="T28" s="20"/>
      <c r="U28" s="30">
        <f t="shared" si="1"/>
        <v>-6019414543</v>
      </c>
      <c r="V28" s="20"/>
      <c r="W28" s="34">
        <f t="shared" si="2"/>
        <v>-1.2028014600885986</v>
      </c>
    </row>
    <row r="29" spans="1:23" ht="21.75" customHeight="1" x14ac:dyDescent="0.2">
      <c r="A29" s="16" t="s">
        <v>91</v>
      </c>
      <c r="B29" s="16"/>
      <c r="D29" s="24">
        <v>0</v>
      </c>
      <c r="E29" s="20"/>
      <c r="F29" s="24">
        <v>0</v>
      </c>
      <c r="G29" s="20"/>
      <c r="H29" s="24">
        <v>0</v>
      </c>
      <c r="I29" s="20"/>
      <c r="J29" s="30">
        <f t="shared" si="0"/>
        <v>0</v>
      </c>
      <c r="K29" s="20"/>
      <c r="L29" s="34">
        <f>J29/درآمد!F$13*100</f>
        <v>0</v>
      </c>
      <c r="M29" s="20"/>
      <c r="N29" s="24">
        <v>0</v>
      </c>
      <c r="O29" s="20"/>
      <c r="P29" s="41">
        <v>0</v>
      </c>
      <c r="Q29" s="41"/>
      <c r="R29" s="20"/>
      <c r="S29" s="24">
        <v>1504137389</v>
      </c>
      <c r="T29" s="20"/>
      <c r="U29" s="30">
        <f t="shared" si="1"/>
        <v>1504137389</v>
      </c>
      <c r="V29" s="20"/>
      <c r="W29" s="34">
        <f t="shared" si="2"/>
        <v>0.30055724435309961</v>
      </c>
    </row>
    <row r="30" spans="1:23" ht="21.75" customHeight="1" x14ac:dyDescent="0.2">
      <c r="A30" s="16" t="s">
        <v>92</v>
      </c>
      <c r="B30" s="16"/>
      <c r="D30" s="24">
        <v>0</v>
      </c>
      <c r="E30" s="20"/>
      <c r="F30" s="24">
        <v>0</v>
      </c>
      <c r="G30" s="20"/>
      <c r="H30" s="24">
        <v>0</v>
      </c>
      <c r="I30" s="20"/>
      <c r="J30" s="30">
        <f t="shared" si="0"/>
        <v>0</v>
      </c>
      <c r="K30" s="20"/>
      <c r="L30" s="34">
        <f>J30/درآمد!F$13*100</f>
        <v>0</v>
      </c>
      <c r="M30" s="20"/>
      <c r="N30" s="24">
        <v>0</v>
      </c>
      <c r="O30" s="20"/>
      <c r="P30" s="41">
        <v>0</v>
      </c>
      <c r="Q30" s="41"/>
      <c r="R30" s="20"/>
      <c r="S30" s="24">
        <v>-2898129619</v>
      </c>
      <c r="T30" s="20"/>
      <c r="U30" s="30">
        <f t="shared" si="1"/>
        <v>-2898129619</v>
      </c>
      <c r="V30" s="20"/>
      <c r="W30" s="34">
        <f t="shared" si="2"/>
        <v>-0.57910524559451559</v>
      </c>
    </row>
    <row r="31" spans="1:23" ht="21.75" customHeight="1" x14ac:dyDescent="0.2">
      <c r="A31" s="16" t="s">
        <v>93</v>
      </c>
      <c r="B31" s="16"/>
      <c r="D31" s="24">
        <v>0</v>
      </c>
      <c r="E31" s="20"/>
      <c r="F31" s="24">
        <v>0</v>
      </c>
      <c r="G31" s="20"/>
      <c r="H31" s="24">
        <v>0</v>
      </c>
      <c r="I31" s="20"/>
      <c r="J31" s="30">
        <f t="shared" si="0"/>
        <v>0</v>
      </c>
      <c r="K31" s="20"/>
      <c r="L31" s="34">
        <f>J31/درآمد!F$13*100</f>
        <v>0</v>
      </c>
      <c r="M31" s="20"/>
      <c r="N31" s="24">
        <v>0</v>
      </c>
      <c r="O31" s="20"/>
      <c r="P31" s="41">
        <v>0</v>
      </c>
      <c r="Q31" s="41"/>
      <c r="R31" s="20"/>
      <c r="S31" s="24">
        <v>-7866156594</v>
      </c>
      <c r="T31" s="20"/>
      <c r="U31" s="30">
        <f t="shared" si="1"/>
        <v>-7866156594</v>
      </c>
      <c r="V31" s="20"/>
      <c r="W31" s="34">
        <f t="shared" si="2"/>
        <v>-1.5718180844599718</v>
      </c>
    </row>
    <row r="32" spans="1:23" ht="21.75" customHeight="1" x14ac:dyDescent="0.2">
      <c r="A32" s="16" t="s">
        <v>94</v>
      </c>
      <c r="B32" s="16"/>
      <c r="D32" s="24">
        <v>0</v>
      </c>
      <c r="E32" s="20"/>
      <c r="F32" s="24">
        <v>0</v>
      </c>
      <c r="G32" s="20"/>
      <c r="H32" s="24">
        <v>0</v>
      </c>
      <c r="I32" s="20"/>
      <c r="J32" s="30">
        <f t="shared" si="0"/>
        <v>0</v>
      </c>
      <c r="K32" s="20"/>
      <c r="L32" s="34">
        <f>J32/درآمد!F$13*100</f>
        <v>0</v>
      </c>
      <c r="M32" s="20"/>
      <c r="N32" s="24">
        <v>225000000</v>
      </c>
      <c r="O32" s="20"/>
      <c r="P32" s="41">
        <v>0</v>
      </c>
      <c r="Q32" s="41"/>
      <c r="R32" s="20"/>
      <c r="S32" s="24">
        <v>3337826748</v>
      </c>
      <c r="T32" s="20"/>
      <c r="U32" s="30">
        <f t="shared" si="1"/>
        <v>3562826748</v>
      </c>
      <c r="V32" s="20"/>
      <c r="W32" s="34">
        <f t="shared" si="2"/>
        <v>0.71192525185370226</v>
      </c>
    </row>
    <row r="33" spans="1:23" ht="21.75" customHeight="1" x14ac:dyDescent="0.2">
      <c r="A33" s="16" t="s">
        <v>95</v>
      </c>
      <c r="B33" s="16"/>
      <c r="D33" s="24">
        <v>0</v>
      </c>
      <c r="E33" s="20"/>
      <c r="F33" s="24">
        <v>0</v>
      </c>
      <c r="G33" s="20"/>
      <c r="H33" s="24">
        <v>0</v>
      </c>
      <c r="I33" s="20"/>
      <c r="J33" s="30">
        <f t="shared" si="0"/>
        <v>0</v>
      </c>
      <c r="K33" s="20"/>
      <c r="L33" s="34">
        <f>J33/درآمد!F$13*100</f>
        <v>0</v>
      </c>
      <c r="M33" s="20"/>
      <c r="N33" s="24">
        <v>0</v>
      </c>
      <c r="O33" s="20"/>
      <c r="P33" s="41">
        <v>0</v>
      </c>
      <c r="Q33" s="41"/>
      <c r="R33" s="20"/>
      <c r="S33" s="24">
        <v>18031740579</v>
      </c>
      <c r="T33" s="20"/>
      <c r="U33" s="30">
        <f t="shared" si="1"/>
        <v>18031740579</v>
      </c>
      <c r="V33" s="20"/>
      <c r="W33" s="34">
        <f t="shared" si="2"/>
        <v>3.6031085318059359</v>
      </c>
    </row>
    <row r="34" spans="1:23" ht="21.75" customHeight="1" x14ac:dyDescent="0.2">
      <c r="A34" s="16" t="s">
        <v>96</v>
      </c>
      <c r="B34" s="16"/>
      <c r="D34" s="24">
        <v>0</v>
      </c>
      <c r="E34" s="20"/>
      <c r="F34" s="24">
        <v>0</v>
      </c>
      <c r="G34" s="20"/>
      <c r="H34" s="24">
        <v>0</v>
      </c>
      <c r="I34" s="20"/>
      <c r="J34" s="30">
        <f t="shared" si="0"/>
        <v>0</v>
      </c>
      <c r="K34" s="20"/>
      <c r="L34" s="34">
        <f>J34/درآمد!F$13*100</f>
        <v>0</v>
      </c>
      <c r="M34" s="20"/>
      <c r="N34" s="24">
        <v>7800000000</v>
      </c>
      <c r="O34" s="20"/>
      <c r="P34" s="41">
        <v>0</v>
      </c>
      <c r="Q34" s="41"/>
      <c r="R34" s="20"/>
      <c r="S34" s="24">
        <v>-7992161164</v>
      </c>
      <c r="T34" s="20"/>
      <c r="U34" s="30">
        <f t="shared" si="1"/>
        <v>-192161164</v>
      </c>
      <c r="V34" s="20"/>
      <c r="W34" s="34">
        <f t="shared" si="2"/>
        <v>-3.8397709109486172E-2</v>
      </c>
    </row>
    <row r="35" spans="1:23" ht="21.75" customHeight="1" x14ac:dyDescent="0.2">
      <c r="A35" s="16" t="s">
        <v>97</v>
      </c>
      <c r="B35" s="16"/>
      <c r="D35" s="24">
        <v>0</v>
      </c>
      <c r="E35" s="20"/>
      <c r="F35" s="24">
        <v>0</v>
      </c>
      <c r="G35" s="20"/>
      <c r="H35" s="24">
        <v>0</v>
      </c>
      <c r="I35" s="20"/>
      <c r="J35" s="30">
        <f t="shared" si="0"/>
        <v>0</v>
      </c>
      <c r="K35" s="20"/>
      <c r="L35" s="34">
        <f>J35/درآمد!F$13*100</f>
        <v>0</v>
      </c>
      <c r="M35" s="20"/>
      <c r="N35" s="24">
        <v>0</v>
      </c>
      <c r="O35" s="20"/>
      <c r="P35" s="41">
        <v>0</v>
      </c>
      <c r="Q35" s="41"/>
      <c r="R35" s="20"/>
      <c r="S35" s="24">
        <v>-940692554</v>
      </c>
      <c r="T35" s="20"/>
      <c r="U35" s="30">
        <f t="shared" si="1"/>
        <v>-940692554</v>
      </c>
      <c r="V35" s="20"/>
      <c r="W35" s="34">
        <f t="shared" si="2"/>
        <v>-0.1879695058984531</v>
      </c>
    </row>
    <row r="36" spans="1:23" ht="21.75" customHeight="1" x14ac:dyDescent="0.2">
      <c r="A36" s="16" t="s">
        <v>98</v>
      </c>
      <c r="B36" s="16"/>
      <c r="D36" s="24">
        <v>0</v>
      </c>
      <c r="E36" s="20"/>
      <c r="F36" s="24">
        <v>0</v>
      </c>
      <c r="G36" s="20"/>
      <c r="H36" s="24">
        <v>0</v>
      </c>
      <c r="I36" s="20"/>
      <c r="J36" s="30">
        <f t="shared" si="0"/>
        <v>0</v>
      </c>
      <c r="K36" s="20"/>
      <c r="L36" s="34">
        <f>J36/درآمد!F$13*100</f>
        <v>0</v>
      </c>
      <c r="M36" s="20"/>
      <c r="N36" s="24">
        <v>0</v>
      </c>
      <c r="O36" s="20"/>
      <c r="P36" s="41">
        <v>0</v>
      </c>
      <c r="Q36" s="41"/>
      <c r="R36" s="20"/>
      <c r="S36" s="24">
        <v>-9247650012</v>
      </c>
      <c r="T36" s="20"/>
      <c r="U36" s="30">
        <f t="shared" si="1"/>
        <v>-9247650012</v>
      </c>
      <c r="V36" s="20"/>
      <c r="W36" s="34">
        <f t="shared" si="2"/>
        <v>-1.8478685688389789</v>
      </c>
    </row>
    <row r="37" spans="1:23" ht="21.75" customHeight="1" x14ac:dyDescent="0.2">
      <c r="A37" s="16" t="s">
        <v>36</v>
      </c>
      <c r="B37" s="16"/>
      <c r="D37" s="24">
        <v>0</v>
      </c>
      <c r="E37" s="20"/>
      <c r="F37" s="24">
        <v>10309552614</v>
      </c>
      <c r="G37" s="20"/>
      <c r="H37" s="24">
        <v>0</v>
      </c>
      <c r="I37" s="20"/>
      <c r="J37" s="30">
        <f t="shared" si="0"/>
        <v>10309552614</v>
      </c>
      <c r="K37" s="20"/>
      <c r="L37" s="34">
        <f>J37/درآمد!F$13*100</f>
        <v>5.4359947332268765</v>
      </c>
      <c r="M37" s="20"/>
      <c r="N37" s="24">
        <v>5682883080</v>
      </c>
      <c r="O37" s="20"/>
      <c r="P37" s="41">
        <v>-27780962473</v>
      </c>
      <c r="Q37" s="41"/>
      <c r="R37" s="20"/>
      <c r="S37" s="24">
        <v>778713832</v>
      </c>
      <c r="T37" s="20"/>
      <c r="U37" s="30">
        <f t="shared" si="1"/>
        <v>-21319365561</v>
      </c>
      <c r="V37" s="20"/>
      <c r="W37" s="34">
        <f t="shared" si="2"/>
        <v>-4.260042873231531</v>
      </c>
    </row>
    <row r="38" spans="1:23" ht="21.75" customHeight="1" x14ac:dyDescent="0.2">
      <c r="A38" s="16" t="s">
        <v>99</v>
      </c>
      <c r="B38" s="16"/>
      <c r="D38" s="24">
        <v>0</v>
      </c>
      <c r="E38" s="20"/>
      <c r="F38" s="24">
        <v>0</v>
      </c>
      <c r="G38" s="20"/>
      <c r="H38" s="24">
        <v>0</v>
      </c>
      <c r="I38" s="20"/>
      <c r="J38" s="30">
        <f t="shared" si="0"/>
        <v>0</v>
      </c>
      <c r="K38" s="20"/>
      <c r="L38" s="34">
        <f>J38/درآمد!F$13*100</f>
        <v>0</v>
      </c>
      <c r="M38" s="20"/>
      <c r="N38" s="24">
        <v>0</v>
      </c>
      <c r="O38" s="20"/>
      <c r="P38" s="41">
        <v>0</v>
      </c>
      <c r="Q38" s="41"/>
      <c r="R38" s="20"/>
      <c r="S38" s="24">
        <v>3369650942</v>
      </c>
      <c r="T38" s="20"/>
      <c r="U38" s="30">
        <f t="shared" si="1"/>
        <v>3369650942</v>
      </c>
      <c r="V38" s="20"/>
      <c r="W38" s="34">
        <f t="shared" si="2"/>
        <v>0.67332479663488121</v>
      </c>
    </row>
    <row r="39" spans="1:23" ht="21.75" customHeight="1" x14ac:dyDescent="0.2">
      <c r="A39" s="16" t="s">
        <v>100</v>
      </c>
      <c r="B39" s="16"/>
      <c r="D39" s="24">
        <v>0</v>
      </c>
      <c r="E39" s="20"/>
      <c r="F39" s="24">
        <v>0</v>
      </c>
      <c r="G39" s="20"/>
      <c r="H39" s="24">
        <v>0</v>
      </c>
      <c r="I39" s="20"/>
      <c r="J39" s="30">
        <f t="shared" si="0"/>
        <v>0</v>
      </c>
      <c r="K39" s="20"/>
      <c r="L39" s="34">
        <f>J39/درآمد!F$13*100</f>
        <v>0</v>
      </c>
      <c r="M39" s="20"/>
      <c r="N39" s="24">
        <v>0</v>
      </c>
      <c r="O39" s="20"/>
      <c r="P39" s="41">
        <v>0</v>
      </c>
      <c r="Q39" s="41"/>
      <c r="R39" s="20"/>
      <c r="S39" s="24">
        <v>7731817198</v>
      </c>
      <c r="T39" s="20"/>
      <c r="U39" s="30">
        <f t="shared" si="1"/>
        <v>7731817198</v>
      </c>
      <c r="V39" s="20"/>
      <c r="W39" s="34">
        <f t="shared" si="2"/>
        <v>1.5449743406868957</v>
      </c>
    </row>
    <row r="40" spans="1:23" ht="21.75" customHeight="1" x14ac:dyDescent="0.2">
      <c r="A40" s="16" t="s">
        <v>21</v>
      </c>
      <c r="B40" s="16"/>
      <c r="D40" s="24">
        <v>0</v>
      </c>
      <c r="E40" s="20"/>
      <c r="F40" s="24">
        <v>6488225106</v>
      </c>
      <c r="G40" s="20"/>
      <c r="H40" s="24">
        <v>0</v>
      </c>
      <c r="I40" s="20"/>
      <c r="J40" s="30">
        <f t="shared" si="0"/>
        <v>6488225106</v>
      </c>
      <c r="K40" s="20"/>
      <c r="L40" s="34">
        <f>J40/درآمد!F$13*100</f>
        <v>3.4210948646123658</v>
      </c>
      <c r="M40" s="20"/>
      <c r="N40" s="24">
        <v>7591082397</v>
      </c>
      <c r="O40" s="20"/>
      <c r="P40" s="41">
        <v>15487164524</v>
      </c>
      <c r="Q40" s="41"/>
      <c r="R40" s="20"/>
      <c r="S40" s="24">
        <v>28891803422</v>
      </c>
      <c r="T40" s="20"/>
      <c r="U40" s="30">
        <f t="shared" si="1"/>
        <v>51970050343</v>
      </c>
      <c r="V40" s="20"/>
      <c r="W40" s="34">
        <f t="shared" si="2"/>
        <v>10.384673125085078</v>
      </c>
    </row>
    <row r="41" spans="1:23" ht="21.75" customHeight="1" x14ac:dyDescent="0.2">
      <c r="A41" s="16" t="s">
        <v>101</v>
      </c>
      <c r="B41" s="16"/>
      <c r="D41" s="24">
        <v>0</v>
      </c>
      <c r="E41" s="20"/>
      <c r="F41" s="24">
        <v>0</v>
      </c>
      <c r="G41" s="20"/>
      <c r="H41" s="24">
        <v>0</v>
      </c>
      <c r="I41" s="20"/>
      <c r="J41" s="30">
        <f t="shared" si="0"/>
        <v>0</v>
      </c>
      <c r="K41" s="20"/>
      <c r="L41" s="34">
        <f>J41/درآمد!F$13*100</f>
        <v>0</v>
      </c>
      <c r="M41" s="20"/>
      <c r="N41" s="24">
        <v>0</v>
      </c>
      <c r="O41" s="20"/>
      <c r="P41" s="41">
        <v>0</v>
      </c>
      <c r="Q41" s="41"/>
      <c r="R41" s="20"/>
      <c r="S41" s="24">
        <v>1301919321</v>
      </c>
      <c r="T41" s="20"/>
      <c r="U41" s="30">
        <f t="shared" si="1"/>
        <v>1301919321</v>
      </c>
      <c r="V41" s="20"/>
      <c r="W41" s="34">
        <f t="shared" si="2"/>
        <v>0.26014996126781242</v>
      </c>
    </row>
    <row r="42" spans="1:23" ht="21.75" customHeight="1" x14ac:dyDescent="0.2">
      <c r="A42" s="16" t="s">
        <v>38</v>
      </c>
      <c r="B42" s="16"/>
      <c r="D42" s="24">
        <v>0</v>
      </c>
      <c r="E42" s="20"/>
      <c r="F42" s="24">
        <v>3219664395</v>
      </c>
      <c r="G42" s="20"/>
      <c r="H42" s="24">
        <v>0</v>
      </c>
      <c r="I42" s="20"/>
      <c r="J42" s="30">
        <f t="shared" si="0"/>
        <v>3219664395</v>
      </c>
      <c r="K42" s="20"/>
      <c r="L42" s="34">
        <f>J42/درآمد!F$13*100</f>
        <v>1.6976564696135221</v>
      </c>
      <c r="M42" s="20"/>
      <c r="N42" s="24">
        <v>1760610480</v>
      </c>
      <c r="O42" s="20"/>
      <c r="P42" s="41">
        <v>-1687227914</v>
      </c>
      <c r="Q42" s="41"/>
      <c r="R42" s="20"/>
      <c r="S42" s="24">
        <v>2461067682</v>
      </c>
      <c r="T42" s="20"/>
      <c r="U42" s="30">
        <f t="shared" si="1"/>
        <v>2534450248</v>
      </c>
      <c r="V42" s="20"/>
      <c r="W42" s="34">
        <f t="shared" si="2"/>
        <v>0.50643471006019247</v>
      </c>
    </row>
    <row r="43" spans="1:23" ht="21.75" customHeight="1" x14ac:dyDescent="0.2">
      <c r="A43" s="16" t="s">
        <v>102</v>
      </c>
      <c r="B43" s="16"/>
      <c r="D43" s="24">
        <v>0</v>
      </c>
      <c r="E43" s="20"/>
      <c r="F43" s="24">
        <v>0</v>
      </c>
      <c r="G43" s="20"/>
      <c r="H43" s="24">
        <v>0</v>
      </c>
      <c r="I43" s="20"/>
      <c r="J43" s="30">
        <f t="shared" si="0"/>
        <v>0</v>
      </c>
      <c r="K43" s="20"/>
      <c r="L43" s="34">
        <f>J43/درآمد!F$13*100</f>
        <v>0</v>
      </c>
      <c r="M43" s="20"/>
      <c r="N43" s="24">
        <v>0</v>
      </c>
      <c r="O43" s="20"/>
      <c r="P43" s="41">
        <v>0</v>
      </c>
      <c r="Q43" s="41"/>
      <c r="R43" s="20"/>
      <c r="S43" s="24">
        <v>4611454771</v>
      </c>
      <c r="T43" s="20"/>
      <c r="U43" s="30">
        <f t="shared" si="1"/>
        <v>4611454771</v>
      </c>
      <c r="V43" s="20"/>
      <c r="W43" s="34">
        <f t="shared" si="2"/>
        <v>0.92146245985692599</v>
      </c>
    </row>
    <row r="44" spans="1:23" ht="21.75" customHeight="1" x14ac:dyDescent="0.2">
      <c r="A44" s="16" t="s">
        <v>22</v>
      </c>
      <c r="B44" s="16"/>
      <c r="D44" s="24">
        <v>0</v>
      </c>
      <c r="E44" s="20"/>
      <c r="F44" s="24">
        <v>8548743637</v>
      </c>
      <c r="G44" s="20"/>
      <c r="H44" s="24">
        <v>0</v>
      </c>
      <c r="I44" s="20"/>
      <c r="J44" s="30">
        <f t="shared" si="0"/>
        <v>8548743637</v>
      </c>
      <c r="K44" s="20"/>
      <c r="L44" s="34">
        <f>J44/درآمد!F$13*100</f>
        <v>4.5075598453547761</v>
      </c>
      <c r="M44" s="20"/>
      <c r="N44" s="24">
        <v>1954537600</v>
      </c>
      <c r="O44" s="20"/>
      <c r="P44" s="41">
        <v>3996624653</v>
      </c>
      <c r="Q44" s="41"/>
      <c r="R44" s="20"/>
      <c r="S44" s="24">
        <v>3480008474</v>
      </c>
      <c r="T44" s="20"/>
      <c r="U44" s="30">
        <f t="shared" si="1"/>
        <v>9431170727</v>
      </c>
      <c r="V44" s="20"/>
      <c r="W44" s="34">
        <f t="shared" si="2"/>
        <v>1.8845397404922422</v>
      </c>
    </row>
    <row r="45" spans="1:23" ht="21.75" customHeight="1" x14ac:dyDescent="0.2">
      <c r="A45" s="16" t="s">
        <v>42</v>
      </c>
      <c r="B45" s="16"/>
      <c r="D45" s="24">
        <v>0</v>
      </c>
      <c r="E45" s="20"/>
      <c r="F45" s="24">
        <v>3068911798</v>
      </c>
      <c r="G45" s="20"/>
      <c r="H45" s="24">
        <v>0</v>
      </c>
      <c r="I45" s="20"/>
      <c r="J45" s="30">
        <f t="shared" si="0"/>
        <v>3068911798</v>
      </c>
      <c r="K45" s="20"/>
      <c r="L45" s="34">
        <f>J45/درآمد!F$13*100</f>
        <v>1.6181680229277333</v>
      </c>
      <c r="M45" s="20"/>
      <c r="N45" s="24">
        <v>2104964400</v>
      </c>
      <c r="O45" s="20"/>
      <c r="P45" s="41">
        <v>-857648020</v>
      </c>
      <c r="Q45" s="41"/>
      <c r="R45" s="20"/>
      <c r="S45" s="24">
        <v>-7709729979</v>
      </c>
      <c r="T45" s="20"/>
      <c r="U45" s="30">
        <f t="shared" si="1"/>
        <v>-6462413599</v>
      </c>
      <c r="V45" s="20"/>
      <c r="W45" s="34">
        <f t="shared" si="2"/>
        <v>-1.291321682041797</v>
      </c>
    </row>
    <row r="46" spans="1:23" ht="21.75" customHeight="1" x14ac:dyDescent="0.2">
      <c r="A46" s="16" t="s">
        <v>45</v>
      </c>
      <c r="B46" s="16"/>
      <c r="D46" s="24">
        <v>0</v>
      </c>
      <c r="E46" s="20"/>
      <c r="F46" s="24">
        <v>4696984661</v>
      </c>
      <c r="G46" s="20"/>
      <c r="H46" s="24">
        <v>0</v>
      </c>
      <c r="I46" s="20"/>
      <c r="J46" s="30">
        <f t="shared" si="0"/>
        <v>4696984661</v>
      </c>
      <c r="K46" s="20"/>
      <c r="L46" s="34">
        <f>J46/درآمد!F$13*100</f>
        <v>2.4766141495384417</v>
      </c>
      <c r="M46" s="20"/>
      <c r="N46" s="24">
        <v>3908659567</v>
      </c>
      <c r="O46" s="20"/>
      <c r="P46" s="41">
        <v>-9025578633</v>
      </c>
      <c r="Q46" s="41"/>
      <c r="R46" s="20"/>
      <c r="S46" s="24">
        <v>-5740824758</v>
      </c>
      <c r="T46" s="20"/>
      <c r="U46" s="30">
        <f t="shared" si="1"/>
        <v>-10857743824</v>
      </c>
      <c r="V46" s="20"/>
      <c r="W46" s="34">
        <f t="shared" si="2"/>
        <v>-2.1695980616524158</v>
      </c>
    </row>
    <row r="47" spans="1:23" ht="21.75" customHeight="1" x14ac:dyDescent="0.2">
      <c r="A47" s="16" t="s">
        <v>103</v>
      </c>
      <c r="B47" s="16"/>
      <c r="D47" s="24">
        <v>0</v>
      </c>
      <c r="E47" s="20"/>
      <c r="F47" s="24">
        <v>0</v>
      </c>
      <c r="G47" s="20"/>
      <c r="H47" s="24">
        <v>0</v>
      </c>
      <c r="I47" s="20"/>
      <c r="J47" s="30">
        <f t="shared" si="0"/>
        <v>0</v>
      </c>
      <c r="K47" s="20"/>
      <c r="L47" s="34">
        <f>J47/درآمد!F$13*100</f>
        <v>0</v>
      </c>
      <c r="M47" s="20"/>
      <c r="N47" s="24">
        <v>0</v>
      </c>
      <c r="O47" s="20"/>
      <c r="P47" s="41">
        <v>0</v>
      </c>
      <c r="Q47" s="41"/>
      <c r="R47" s="20"/>
      <c r="S47" s="24">
        <v>34241587475</v>
      </c>
      <c r="T47" s="20"/>
      <c r="U47" s="30">
        <f t="shared" si="1"/>
        <v>34241587475</v>
      </c>
      <c r="V47" s="20"/>
      <c r="W47" s="34">
        <f t="shared" si="2"/>
        <v>6.8421656485806626</v>
      </c>
    </row>
    <row r="48" spans="1:23" ht="21.75" customHeight="1" x14ac:dyDescent="0.2">
      <c r="A48" s="16" t="s">
        <v>104</v>
      </c>
      <c r="B48" s="16"/>
      <c r="D48" s="24">
        <v>0</v>
      </c>
      <c r="E48" s="20"/>
      <c r="F48" s="24">
        <v>0</v>
      </c>
      <c r="G48" s="20"/>
      <c r="H48" s="24">
        <v>0</v>
      </c>
      <c r="I48" s="20"/>
      <c r="J48" s="30">
        <f t="shared" si="0"/>
        <v>0</v>
      </c>
      <c r="K48" s="20"/>
      <c r="L48" s="34">
        <f>J48/درآمد!F$13*100</f>
        <v>0</v>
      </c>
      <c r="M48" s="20"/>
      <c r="N48" s="24">
        <v>0</v>
      </c>
      <c r="O48" s="20"/>
      <c r="P48" s="41">
        <v>0</v>
      </c>
      <c r="Q48" s="41"/>
      <c r="R48" s="20"/>
      <c r="S48" s="24">
        <v>-539285845</v>
      </c>
      <c r="T48" s="20"/>
      <c r="U48" s="30">
        <f t="shared" si="1"/>
        <v>-539285845</v>
      </c>
      <c r="V48" s="20"/>
      <c r="W48" s="34">
        <f t="shared" si="2"/>
        <v>-0.10776028086077499</v>
      </c>
    </row>
    <row r="49" spans="1:23" ht="21.75" customHeight="1" x14ac:dyDescent="0.2">
      <c r="A49" s="16" t="s">
        <v>105</v>
      </c>
      <c r="B49" s="16"/>
      <c r="D49" s="24">
        <v>0</v>
      </c>
      <c r="E49" s="20"/>
      <c r="F49" s="24">
        <v>0</v>
      </c>
      <c r="G49" s="20"/>
      <c r="H49" s="24">
        <v>0</v>
      </c>
      <c r="I49" s="20"/>
      <c r="J49" s="30">
        <f t="shared" si="0"/>
        <v>0</v>
      </c>
      <c r="K49" s="20"/>
      <c r="L49" s="34">
        <f>J49/درآمد!F$13*100</f>
        <v>0</v>
      </c>
      <c r="M49" s="20"/>
      <c r="N49" s="24">
        <v>0</v>
      </c>
      <c r="O49" s="20"/>
      <c r="P49" s="41">
        <v>0</v>
      </c>
      <c r="Q49" s="41"/>
      <c r="R49" s="20"/>
      <c r="S49" s="24">
        <v>4304037751</v>
      </c>
      <c r="T49" s="20"/>
      <c r="U49" s="30">
        <f t="shared" si="1"/>
        <v>4304037751</v>
      </c>
      <c r="V49" s="20"/>
      <c r="W49" s="34">
        <f t="shared" si="2"/>
        <v>0.86003428642399904</v>
      </c>
    </row>
    <row r="50" spans="1:23" ht="21.75" customHeight="1" x14ac:dyDescent="0.2">
      <c r="A50" s="16" t="s">
        <v>20</v>
      </c>
      <c r="B50" s="16"/>
      <c r="D50" s="24">
        <v>0</v>
      </c>
      <c r="E50" s="20"/>
      <c r="F50" s="24">
        <v>6001099731</v>
      </c>
      <c r="G50" s="20"/>
      <c r="H50" s="24">
        <v>0</v>
      </c>
      <c r="I50" s="20"/>
      <c r="J50" s="30">
        <f t="shared" si="0"/>
        <v>6001099731</v>
      </c>
      <c r="K50" s="20"/>
      <c r="L50" s="34">
        <f>J50/درآمد!F$13*100</f>
        <v>3.1642446333690373</v>
      </c>
      <c r="M50" s="20"/>
      <c r="N50" s="24">
        <v>2268434608</v>
      </c>
      <c r="O50" s="20"/>
      <c r="P50" s="41">
        <v>4824534780</v>
      </c>
      <c r="Q50" s="41"/>
      <c r="R50" s="20"/>
      <c r="S50" s="24">
        <v>-7722416218</v>
      </c>
      <c r="T50" s="20"/>
      <c r="U50" s="30">
        <f t="shared" si="1"/>
        <v>-629446830</v>
      </c>
      <c r="V50" s="20"/>
      <c r="W50" s="34">
        <f t="shared" si="2"/>
        <v>-0.1257762795308015</v>
      </c>
    </row>
    <row r="51" spans="1:23" ht="21.75" customHeight="1" x14ac:dyDescent="0.2">
      <c r="A51" s="16" t="s">
        <v>106</v>
      </c>
      <c r="B51" s="16"/>
      <c r="D51" s="24">
        <v>0</v>
      </c>
      <c r="E51" s="20"/>
      <c r="F51" s="24">
        <v>0</v>
      </c>
      <c r="G51" s="20"/>
      <c r="H51" s="24">
        <v>0</v>
      </c>
      <c r="I51" s="20"/>
      <c r="J51" s="30">
        <f t="shared" si="0"/>
        <v>0</v>
      </c>
      <c r="K51" s="20"/>
      <c r="L51" s="34">
        <f>J51/درآمد!F$13*100</f>
        <v>0</v>
      </c>
      <c r="M51" s="20"/>
      <c r="N51" s="24">
        <v>700000000</v>
      </c>
      <c r="O51" s="20"/>
      <c r="P51" s="41">
        <v>0</v>
      </c>
      <c r="Q51" s="41"/>
      <c r="R51" s="20"/>
      <c r="S51" s="24">
        <f>3327370941+51906</f>
        <v>3327422847</v>
      </c>
      <c r="T51" s="20"/>
      <c r="U51" s="30">
        <f t="shared" si="1"/>
        <v>4027422847</v>
      </c>
      <c r="V51" s="20"/>
      <c r="W51" s="34">
        <f t="shared" si="2"/>
        <v>0.80476100228038072</v>
      </c>
    </row>
    <row r="52" spans="1:23" ht="21.75" customHeight="1" x14ac:dyDescent="0.2">
      <c r="A52" s="16" t="s">
        <v>35</v>
      </c>
      <c r="B52" s="16"/>
      <c r="D52" s="24">
        <v>0</v>
      </c>
      <c r="E52" s="20"/>
      <c r="F52" s="24">
        <v>6886303960</v>
      </c>
      <c r="G52" s="20"/>
      <c r="H52" s="24">
        <v>0</v>
      </c>
      <c r="I52" s="20"/>
      <c r="J52" s="30">
        <f t="shared" si="0"/>
        <v>6886303960</v>
      </c>
      <c r="K52" s="20"/>
      <c r="L52" s="34">
        <f>J52/درآمد!F$13*100</f>
        <v>3.6309928722925844</v>
      </c>
      <c r="M52" s="20"/>
      <c r="N52" s="24">
        <v>0</v>
      </c>
      <c r="O52" s="20"/>
      <c r="P52" s="41">
        <v>6481851054</v>
      </c>
      <c r="Q52" s="41"/>
      <c r="R52" s="20"/>
      <c r="S52" s="24">
        <v>0</v>
      </c>
      <c r="T52" s="20"/>
      <c r="U52" s="30">
        <f t="shared" si="1"/>
        <v>6481851054</v>
      </c>
      <c r="V52" s="20"/>
      <c r="W52" s="34">
        <f t="shared" si="2"/>
        <v>1.2952056809070345</v>
      </c>
    </row>
    <row r="53" spans="1:23" ht="21.75" customHeight="1" x14ac:dyDescent="0.2">
      <c r="A53" s="16" t="s">
        <v>46</v>
      </c>
      <c r="B53" s="16"/>
      <c r="D53" s="24">
        <v>0</v>
      </c>
      <c r="E53" s="20"/>
      <c r="F53" s="24">
        <v>3758701859</v>
      </c>
      <c r="G53" s="20"/>
      <c r="H53" s="24">
        <v>0</v>
      </c>
      <c r="I53" s="20"/>
      <c r="J53" s="30">
        <f t="shared" si="0"/>
        <v>3758701859</v>
      </c>
      <c r="K53" s="20"/>
      <c r="L53" s="34">
        <f>J53/درآمد!F$13*100</f>
        <v>1.981878775374575</v>
      </c>
      <c r="M53" s="20"/>
      <c r="N53" s="24">
        <v>0</v>
      </c>
      <c r="O53" s="20"/>
      <c r="P53" s="41">
        <v>3979288335</v>
      </c>
      <c r="Q53" s="41"/>
      <c r="R53" s="20"/>
      <c r="S53" s="24">
        <v>0</v>
      </c>
      <c r="T53" s="20"/>
      <c r="U53" s="30">
        <f t="shared" si="1"/>
        <v>3979288335</v>
      </c>
      <c r="V53" s="20"/>
      <c r="W53" s="34">
        <f t="shared" si="2"/>
        <v>0.79514274773076188</v>
      </c>
    </row>
    <row r="54" spans="1:23" ht="21.75" customHeight="1" x14ac:dyDescent="0.2">
      <c r="A54" s="16" t="s">
        <v>39</v>
      </c>
      <c r="B54" s="16"/>
      <c r="D54" s="24">
        <v>0</v>
      </c>
      <c r="E54" s="20"/>
      <c r="F54" s="24">
        <v>2288751347</v>
      </c>
      <c r="G54" s="20"/>
      <c r="H54" s="24">
        <v>0</v>
      </c>
      <c r="I54" s="20"/>
      <c r="J54" s="30">
        <f t="shared" si="0"/>
        <v>2288751347</v>
      </c>
      <c r="K54" s="20"/>
      <c r="L54" s="34">
        <f>J54/درآمد!F$13*100</f>
        <v>1.2068070006318821</v>
      </c>
      <c r="M54" s="20"/>
      <c r="N54" s="24">
        <v>0</v>
      </c>
      <c r="O54" s="20"/>
      <c r="P54" s="41">
        <v>1515074861</v>
      </c>
      <c r="Q54" s="41"/>
      <c r="R54" s="20"/>
      <c r="S54" s="24">
        <v>0</v>
      </c>
      <c r="T54" s="20"/>
      <c r="U54" s="30">
        <f t="shared" si="1"/>
        <v>1515074861</v>
      </c>
      <c r="V54" s="20"/>
      <c r="W54" s="34">
        <f t="shared" si="2"/>
        <v>0.30274277372598135</v>
      </c>
    </row>
    <row r="55" spans="1:23" ht="21.75" customHeight="1" x14ac:dyDescent="0.2">
      <c r="A55" s="16" t="s">
        <v>26</v>
      </c>
      <c r="B55" s="16"/>
      <c r="D55" s="24">
        <v>0</v>
      </c>
      <c r="E55" s="20"/>
      <c r="F55" s="24">
        <v>924663720</v>
      </c>
      <c r="G55" s="20"/>
      <c r="H55" s="24">
        <v>0</v>
      </c>
      <c r="I55" s="20"/>
      <c r="J55" s="30">
        <f t="shared" si="0"/>
        <v>924663720</v>
      </c>
      <c r="K55" s="20"/>
      <c r="L55" s="34">
        <f>J55/درآمد!F$13*100</f>
        <v>0.48755433917667879</v>
      </c>
      <c r="M55" s="20"/>
      <c r="N55" s="24">
        <v>0</v>
      </c>
      <c r="O55" s="20"/>
      <c r="P55" s="41">
        <v>1088471541</v>
      </c>
      <c r="Q55" s="41"/>
      <c r="R55" s="20"/>
      <c r="S55" s="24">
        <v>0</v>
      </c>
      <c r="T55" s="20"/>
      <c r="U55" s="30">
        <f t="shared" si="1"/>
        <v>1088471541</v>
      </c>
      <c r="V55" s="20"/>
      <c r="W55" s="34">
        <f t="shared" si="2"/>
        <v>0.21749875331350588</v>
      </c>
    </row>
    <row r="56" spans="1:23" ht="21.75" customHeight="1" x14ac:dyDescent="0.2">
      <c r="A56" s="17" t="s">
        <v>40</v>
      </c>
      <c r="B56" s="17"/>
      <c r="D56" s="25">
        <v>0</v>
      </c>
      <c r="E56" s="20"/>
      <c r="F56" s="25">
        <v>5336716473</v>
      </c>
      <c r="G56" s="20"/>
      <c r="H56" s="25">
        <v>0</v>
      </c>
      <c r="I56" s="20"/>
      <c r="J56" s="30">
        <f t="shared" si="0"/>
        <v>5336716473</v>
      </c>
      <c r="K56" s="20"/>
      <c r="L56" s="23">
        <f>J56/درآمد!F$13*100</f>
        <v>2.8139303155170952</v>
      </c>
      <c r="M56" s="20"/>
      <c r="N56" s="25">
        <v>0</v>
      </c>
      <c r="O56" s="20"/>
      <c r="P56" s="41">
        <v>4882326007</v>
      </c>
      <c r="Q56" s="42"/>
      <c r="R56" s="20"/>
      <c r="S56" s="25">
        <v>0</v>
      </c>
      <c r="T56" s="20"/>
      <c r="U56" s="30">
        <f t="shared" si="1"/>
        <v>4882326007</v>
      </c>
      <c r="V56" s="20"/>
      <c r="W56" s="34">
        <f t="shared" si="2"/>
        <v>0.97558804230840923</v>
      </c>
    </row>
    <row r="57" spans="1:23" ht="21.75" customHeight="1" x14ac:dyDescent="0.2">
      <c r="A57" s="18" t="s">
        <v>47</v>
      </c>
      <c r="B57" s="18"/>
      <c r="D57" s="26">
        <v>0</v>
      </c>
      <c r="E57" s="20"/>
      <c r="F57" s="26">
        <v>175261174806</v>
      </c>
      <c r="G57" s="20"/>
      <c r="H57" s="26">
        <f>SUM(H9:H56)</f>
        <v>14379194023</v>
      </c>
      <c r="I57" s="20"/>
      <c r="J57" s="26">
        <f>SUM(J9:J56)</f>
        <v>189640368829</v>
      </c>
      <c r="K57" s="20"/>
      <c r="L57" s="27">
        <f>SUM(L9:L56)</f>
        <v>99.993092305648929</v>
      </c>
      <c r="M57" s="20"/>
      <c r="N57" s="26">
        <v>177879410465</v>
      </c>
      <c r="O57" s="20"/>
      <c r="P57" s="20"/>
      <c r="Q57" s="26">
        <f>SUM(P9:Q56)</f>
        <v>106165677505</v>
      </c>
      <c r="R57" s="20"/>
      <c r="S57" s="26">
        <f>SUM(S9:S56)</f>
        <v>215093593311</v>
      </c>
      <c r="T57" s="20"/>
      <c r="U57" s="26">
        <f>SUM(U9:U56)</f>
        <v>499138681281</v>
      </c>
      <c r="V57" s="20"/>
      <c r="W57" s="27">
        <f>SUM(W9:W56)</f>
        <v>99.738060959707568</v>
      </c>
    </row>
    <row r="59" spans="1:23" x14ac:dyDescent="0.2">
      <c r="D59" s="44"/>
      <c r="F59" s="44"/>
      <c r="H59" s="44"/>
    </row>
    <row r="60" spans="1:23" x14ac:dyDescent="0.2">
      <c r="D60" s="44"/>
      <c r="E60" s="44"/>
      <c r="F60" s="44"/>
      <c r="G60" s="44"/>
      <c r="H60" s="44"/>
      <c r="N60" s="44"/>
      <c r="Q60" s="44"/>
      <c r="S60" s="44"/>
    </row>
    <row r="63" spans="1:23" x14ac:dyDescent="0.2">
      <c r="S63" s="44"/>
    </row>
  </sheetData>
  <mergeCells count="107">
    <mergeCell ref="A54:B54"/>
    <mergeCell ref="P54:Q54"/>
    <mergeCell ref="A55:B55"/>
    <mergeCell ref="P55:Q55"/>
    <mergeCell ref="A56:B56"/>
    <mergeCell ref="P56:Q56"/>
    <mergeCell ref="A57:B57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J9" sqref="J9:J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1" t="s">
        <v>107</v>
      </c>
      <c r="B5" s="12" t="s">
        <v>108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>
      <c r="D6" s="13" t="s">
        <v>81</v>
      </c>
      <c r="E6" s="13"/>
      <c r="F6" s="13"/>
      <c r="H6" s="13" t="s">
        <v>82</v>
      </c>
      <c r="I6" s="13"/>
      <c r="J6" s="13"/>
    </row>
    <row r="7" spans="1:10" ht="36.4" customHeight="1" x14ac:dyDescent="0.2">
      <c r="A7" s="13" t="s">
        <v>109</v>
      </c>
      <c r="B7" s="13"/>
      <c r="D7" s="10" t="s">
        <v>110</v>
      </c>
      <c r="E7" s="3"/>
      <c r="F7" s="10" t="s">
        <v>111</v>
      </c>
      <c r="H7" s="10" t="s">
        <v>110</v>
      </c>
      <c r="I7" s="3"/>
      <c r="J7" s="10" t="s">
        <v>111</v>
      </c>
    </row>
    <row r="8" spans="1:10" ht="21.75" customHeight="1" x14ac:dyDescent="0.2">
      <c r="A8" s="15" t="s">
        <v>55</v>
      </c>
      <c r="B8" s="15"/>
      <c r="D8" s="22">
        <v>744987</v>
      </c>
      <c r="E8" s="20"/>
      <c r="F8" s="23">
        <f>D8/D$13*100</f>
        <v>9.2165898047397352</v>
      </c>
      <c r="G8" s="20"/>
      <c r="H8" s="22">
        <v>202113519</v>
      </c>
      <c r="I8" s="20"/>
      <c r="J8" s="23">
        <f>H8/H$13*100</f>
        <v>55.038341730144737</v>
      </c>
    </row>
    <row r="9" spans="1:10" ht="21.75" customHeight="1" x14ac:dyDescent="0.2">
      <c r="A9" s="16" t="s">
        <v>56</v>
      </c>
      <c r="B9" s="16"/>
      <c r="D9" s="24">
        <v>27990</v>
      </c>
      <c r="E9" s="20"/>
      <c r="F9" s="34">
        <f t="shared" ref="F9:F12" si="0">D9/D$13*100</f>
        <v>0.34627765133440613</v>
      </c>
      <c r="G9" s="20"/>
      <c r="H9" s="24">
        <v>228458</v>
      </c>
      <c r="I9" s="20"/>
      <c r="J9" s="34">
        <f t="shared" ref="J9:J12" si="1">H9/H$13*100</f>
        <v>6.2212312848728378E-2</v>
      </c>
    </row>
    <row r="10" spans="1:10" ht="21.75" customHeight="1" x14ac:dyDescent="0.2">
      <c r="A10" s="16" t="s">
        <v>57</v>
      </c>
      <c r="B10" s="16"/>
      <c r="D10" s="24">
        <v>153546</v>
      </c>
      <c r="E10" s="20"/>
      <c r="F10" s="34">
        <f t="shared" si="0"/>
        <v>1.8995908628721945</v>
      </c>
      <c r="G10" s="20"/>
      <c r="H10" s="24">
        <v>1072462</v>
      </c>
      <c r="I10" s="20"/>
      <c r="J10" s="34">
        <f t="shared" si="1"/>
        <v>0.29204642193476671</v>
      </c>
    </row>
    <row r="11" spans="1:10" ht="21.75" customHeight="1" x14ac:dyDescent="0.2">
      <c r="A11" s="16" t="s">
        <v>58</v>
      </c>
      <c r="B11" s="16"/>
      <c r="D11" s="24">
        <v>19532</v>
      </c>
      <c r="E11" s="20"/>
      <c r="F11" s="34">
        <f t="shared" si="0"/>
        <v>0.24163969581506325</v>
      </c>
      <c r="G11" s="20"/>
      <c r="H11" s="24">
        <v>165494</v>
      </c>
      <c r="I11" s="20"/>
      <c r="J11" s="34">
        <f t="shared" si="1"/>
        <v>4.5066333867001609E-2</v>
      </c>
    </row>
    <row r="12" spans="1:10" ht="21.75" customHeight="1" x14ac:dyDescent="0.2">
      <c r="A12" s="17" t="s">
        <v>59</v>
      </c>
      <c r="B12" s="17"/>
      <c r="D12" s="25">
        <v>7137054</v>
      </c>
      <c r="E12" s="20"/>
      <c r="F12" s="34">
        <f t="shared" si="0"/>
        <v>88.295901985238601</v>
      </c>
      <c r="G12" s="20"/>
      <c r="H12" s="25">
        <v>163643193</v>
      </c>
      <c r="I12" s="20"/>
      <c r="J12" s="34">
        <f t="shared" si="1"/>
        <v>44.562333201204765</v>
      </c>
    </row>
    <row r="13" spans="1:10" ht="21.75" customHeight="1" x14ac:dyDescent="0.2">
      <c r="A13" s="18" t="s">
        <v>47</v>
      </c>
      <c r="B13" s="18"/>
      <c r="D13" s="26">
        <v>8083109</v>
      </c>
      <c r="E13" s="20"/>
      <c r="F13" s="26">
        <f>SUM(F8:F12)</f>
        <v>100</v>
      </c>
      <c r="G13" s="20"/>
      <c r="H13" s="26">
        <v>367223126</v>
      </c>
      <c r="I13" s="20"/>
      <c r="J13" s="26">
        <f>SUM(J8:J12)</f>
        <v>100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D8" sqref="D8: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62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112</v>
      </c>
      <c r="B5" s="12" t="s">
        <v>77</v>
      </c>
      <c r="C5" s="12"/>
      <c r="D5" s="12"/>
      <c r="E5" s="12"/>
      <c r="F5" s="12"/>
    </row>
    <row r="6" spans="1:6" ht="14.45" customHeight="1" x14ac:dyDescent="0.2">
      <c r="D6" s="2" t="s">
        <v>81</v>
      </c>
      <c r="F6" s="2" t="s">
        <v>9</v>
      </c>
    </row>
    <row r="7" spans="1:6" ht="14.45" customHeight="1" x14ac:dyDescent="0.2">
      <c r="A7" s="13" t="s">
        <v>77</v>
      </c>
      <c r="B7" s="13"/>
      <c r="D7" s="4" t="s">
        <v>52</v>
      </c>
      <c r="F7" s="4" t="s">
        <v>52</v>
      </c>
    </row>
    <row r="8" spans="1:6" ht="21.75" customHeight="1" x14ac:dyDescent="0.2">
      <c r="A8" s="15" t="s">
        <v>77</v>
      </c>
      <c r="B8" s="15"/>
      <c r="D8" s="22">
        <v>809</v>
      </c>
      <c r="E8" s="20"/>
      <c r="F8" s="22">
        <v>569159774</v>
      </c>
    </row>
    <row r="9" spans="1:6" ht="21.75" customHeight="1" x14ac:dyDescent="0.2">
      <c r="A9" s="16" t="s">
        <v>113</v>
      </c>
      <c r="B9" s="16"/>
      <c r="D9" s="24">
        <v>0</v>
      </c>
      <c r="E9" s="20"/>
      <c r="F9" s="24">
        <v>3383</v>
      </c>
    </row>
    <row r="10" spans="1:6" ht="21.75" customHeight="1" x14ac:dyDescent="0.2">
      <c r="A10" s="17" t="s">
        <v>114</v>
      </c>
      <c r="B10" s="17"/>
      <c r="D10" s="25">
        <v>5066551</v>
      </c>
      <c r="E10" s="20"/>
      <c r="F10" s="25">
        <v>375585789</v>
      </c>
    </row>
    <row r="11" spans="1:6" ht="21.75" customHeight="1" x14ac:dyDescent="0.2">
      <c r="A11" s="18" t="s">
        <v>47</v>
      </c>
      <c r="B11" s="18"/>
      <c r="D11" s="26">
        <v>5067360</v>
      </c>
      <c r="E11" s="20"/>
      <c r="F11" s="26">
        <v>944748946</v>
      </c>
    </row>
    <row r="12" spans="1:6" x14ac:dyDescent="0.2">
      <c r="D12" s="20"/>
      <c r="E12" s="20"/>
      <c r="F12" s="20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7"/>
  <sheetViews>
    <sheetView rightToLeft="1" topLeftCell="A22" workbookViewId="0">
      <selection activeCell="C34" sqref="C34:G34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20" customWidth="1"/>
    <col min="4" max="4" width="1.28515625" style="20" customWidth="1"/>
    <col min="5" max="5" width="28.140625" style="20" bestFit="1" customWidth="1"/>
    <col min="6" max="6" width="1.28515625" style="20" customWidth="1"/>
    <col min="7" max="7" width="18.85546875" style="20" bestFit="1" customWidth="1"/>
    <col min="8" max="8" width="1.28515625" style="20" customWidth="1"/>
    <col min="9" max="9" width="19" style="20" bestFit="1" customWidth="1"/>
    <col min="10" max="10" width="1.28515625" style="20" customWidth="1"/>
    <col min="11" max="11" width="10.7109375" style="20" bestFit="1" customWidth="1"/>
    <col min="12" max="12" width="1.28515625" style="20" customWidth="1"/>
    <col min="13" max="13" width="20" style="20" bestFit="1" customWidth="1"/>
    <col min="14" max="14" width="1.28515625" style="20" customWidth="1"/>
    <col min="15" max="15" width="19" style="20" bestFit="1" customWidth="1"/>
    <col min="16" max="16" width="1.28515625" style="20" customWidth="1"/>
    <col min="17" max="17" width="13.7109375" style="20" bestFit="1" customWidth="1"/>
    <col min="18" max="18" width="1.28515625" style="20" customWidth="1"/>
    <col min="19" max="19" width="20" style="20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48</v>
      </c>
      <c r="C6" s="13" t="s">
        <v>115</v>
      </c>
      <c r="D6" s="13"/>
      <c r="E6" s="13"/>
      <c r="F6" s="13"/>
      <c r="G6" s="13"/>
      <c r="I6" s="13" t="s">
        <v>81</v>
      </c>
      <c r="J6" s="13"/>
      <c r="K6" s="13"/>
      <c r="L6" s="13"/>
      <c r="M6" s="13"/>
      <c r="O6" s="13" t="s">
        <v>82</v>
      </c>
      <c r="P6" s="13"/>
      <c r="Q6" s="13"/>
      <c r="R6" s="13"/>
      <c r="S6" s="13"/>
    </row>
    <row r="7" spans="1:19" ht="29.1" customHeight="1" x14ac:dyDescent="0.2">
      <c r="A7" s="13"/>
      <c r="C7" s="10" t="s">
        <v>116</v>
      </c>
      <c r="D7" s="21"/>
      <c r="E7" s="10" t="s">
        <v>117</v>
      </c>
      <c r="F7" s="21"/>
      <c r="G7" s="10" t="s">
        <v>118</v>
      </c>
      <c r="I7" s="10" t="s">
        <v>119</v>
      </c>
      <c r="J7" s="21"/>
      <c r="K7" s="10" t="s">
        <v>120</v>
      </c>
      <c r="L7" s="21"/>
      <c r="M7" s="10" t="s">
        <v>121</v>
      </c>
      <c r="O7" s="10" t="s">
        <v>119</v>
      </c>
      <c r="P7" s="21"/>
      <c r="Q7" s="10" t="s">
        <v>120</v>
      </c>
      <c r="R7" s="21"/>
      <c r="S7" s="10" t="s">
        <v>121</v>
      </c>
    </row>
    <row r="8" spans="1:19" ht="21.75" customHeight="1" x14ac:dyDescent="0.2">
      <c r="A8" s="5" t="s">
        <v>42</v>
      </c>
      <c r="C8" s="37" t="s">
        <v>122</v>
      </c>
      <c r="E8" s="22">
        <v>2004728</v>
      </c>
      <c r="G8" s="22">
        <v>1050</v>
      </c>
      <c r="I8" s="22">
        <v>0</v>
      </c>
      <c r="K8" s="22">
        <v>0</v>
      </c>
      <c r="M8" s="22">
        <v>0</v>
      </c>
      <c r="O8" s="22">
        <v>2104964400</v>
      </c>
      <c r="Q8" s="22">
        <v>0</v>
      </c>
      <c r="S8" s="22">
        <v>2104964400</v>
      </c>
    </row>
    <row r="9" spans="1:19" ht="21.75" customHeight="1" x14ac:dyDescent="0.2">
      <c r="A9" s="6" t="s">
        <v>25</v>
      </c>
      <c r="C9" s="38" t="s">
        <v>123</v>
      </c>
      <c r="E9" s="24">
        <v>5737091</v>
      </c>
      <c r="G9" s="24">
        <v>1000</v>
      </c>
      <c r="I9" s="24">
        <v>0</v>
      </c>
      <c r="K9" s="24">
        <v>0</v>
      </c>
      <c r="M9" s="24">
        <v>0</v>
      </c>
      <c r="O9" s="24">
        <v>5737091000</v>
      </c>
      <c r="Q9" s="24">
        <v>0</v>
      </c>
      <c r="S9" s="24">
        <v>5737091000</v>
      </c>
    </row>
    <row r="10" spans="1:19" ht="21.75" customHeight="1" x14ac:dyDescent="0.2">
      <c r="A10" s="6" t="s">
        <v>30</v>
      </c>
      <c r="C10" s="38" t="s">
        <v>124</v>
      </c>
      <c r="E10" s="24">
        <v>19023660</v>
      </c>
      <c r="G10" s="24">
        <v>1100</v>
      </c>
      <c r="I10" s="24">
        <v>0</v>
      </c>
      <c r="K10" s="24">
        <v>0</v>
      </c>
      <c r="M10" s="24">
        <v>0</v>
      </c>
      <c r="O10" s="24">
        <v>20926026000</v>
      </c>
      <c r="Q10" s="24">
        <v>0</v>
      </c>
      <c r="S10" s="24">
        <v>20926026000</v>
      </c>
    </row>
    <row r="11" spans="1:19" ht="21.75" customHeight="1" x14ac:dyDescent="0.2">
      <c r="A11" s="6" t="s">
        <v>31</v>
      </c>
      <c r="C11" s="38" t="s">
        <v>125</v>
      </c>
      <c r="E11" s="24">
        <v>2406851</v>
      </c>
      <c r="G11" s="24">
        <v>2390</v>
      </c>
      <c r="I11" s="24">
        <v>0</v>
      </c>
      <c r="K11" s="24">
        <v>0</v>
      </c>
      <c r="M11" s="24">
        <v>0</v>
      </c>
      <c r="O11" s="24">
        <v>5752373890</v>
      </c>
      <c r="Q11" s="24">
        <v>0</v>
      </c>
      <c r="S11" s="24">
        <v>5752373890</v>
      </c>
    </row>
    <row r="12" spans="1:19" ht="21.75" customHeight="1" x14ac:dyDescent="0.2">
      <c r="A12" s="6" t="s">
        <v>41</v>
      </c>
      <c r="C12" s="38" t="s">
        <v>126</v>
      </c>
      <c r="E12" s="24">
        <v>13198888</v>
      </c>
      <c r="G12" s="24">
        <v>370</v>
      </c>
      <c r="I12" s="24">
        <v>0</v>
      </c>
      <c r="K12" s="24">
        <v>0</v>
      </c>
      <c r="M12" s="24">
        <v>0</v>
      </c>
      <c r="O12" s="24">
        <v>4883588560</v>
      </c>
      <c r="Q12" s="24">
        <v>0</v>
      </c>
      <c r="S12" s="24">
        <v>4883588560</v>
      </c>
    </row>
    <row r="13" spans="1:19" ht="21.75" customHeight="1" x14ac:dyDescent="0.2">
      <c r="A13" s="6" t="s">
        <v>38</v>
      </c>
      <c r="C13" s="38" t="s">
        <v>126</v>
      </c>
      <c r="E13" s="24">
        <v>15571808</v>
      </c>
      <c r="G13" s="24">
        <v>115</v>
      </c>
      <c r="I13" s="24">
        <v>0</v>
      </c>
      <c r="K13" s="24">
        <v>0</v>
      </c>
      <c r="M13" s="24">
        <v>0</v>
      </c>
      <c r="O13" s="24">
        <v>1790757920</v>
      </c>
      <c r="Q13" s="24">
        <v>30147440</v>
      </c>
      <c r="S13" s="24">
        <v>1760610480</v>
      </c>
    </row>
    <row r="14" spans="1:19" ht="21.75" customHeight="1" x14ac:dyDescent="0.2">
      <c r="A14" s="6" t="s">
        <v>29</v>
      </c>
      <c r="C14" s="38" t="s">
        <v>122</v>
      </c>
      <c r="E14" s="24">
        <v>4670431</v>
      </c>
      <c r="G14" s="24">
        <v>2000</v>
      </c>
      <c r="I14" s="24">
        <v>0</v>
      </c>
      <c r="K14" s="24">
        <v>0</v>
      </c>
      <c r="M14" s="24">
        <v>0</v>
      </c>
      <c r="O14" s="24">
        <v>9340862000</v>
      </c>
      <c r="Q14" s="24">
        <v>76148332</v>
      </c>
      <c r="S14" s="24">
        <v>9264713668</v>
      </c>
    </row>
    <row r="15" spans="1:19" ht="21.75" customHeight="1" x14ac:dyDescent="0.2">
      <c r="A15" s="6" t="s">
        <v>27</v>
      </c>
      <c r="C15" s="38" t="s">
        <v>127</v>
      </c>
      <c r="E15" s="24">
        <v>1375832</v>
      </c>
      <c r="G15" s="24">
        <v>5375</v>
      </c>
      <c r="I15" s="24">
        <v>0</v>
      </c>
      <c r="K15" s="24">
        <v>0</v>
      </c>
      <c r="M15" s="24">
        <v>0</v>
      </c>
      <c r="O15" s="24">
        <v>7395097000</v>
      </c>
      <c r="Q15" s="24">
        <v>0</v>
      </c>
      <c r="S15" s="24">
        <v>7395097000</v>
      </c>
    </row>
    <row r="16" spans="1:19" ht="21.75" customHeight="1" x14ac:dyDescent="0.2">
      <c r="A16" s="6" t="s">
        <v>33</v>
      </c>
      <c r="C16" s="38" t="s">
        <v>128</v>
      </c>
      <c r="E16" s="24">
        <v>2224603</v>
      </c>
      <c r="G16" s="24">
        <v>5000</v>
      </c>
      <c r="I16" s="24">
        <v>0</v>
      </c>
      <c r="K16" s="24">
        <v>0</v>
      </c>
      <c r="M16" s="24">
        <v>0</v>
      </c>
      <c r="O16" s="24">
        <v>11123015000</v>
      </c>
      <c r="Q16" s="24">
        <v>0</v>
      </c>
      <c r="S16" s="24">
        <v>11123015000</v>
      </c>
    </row>
    <row r="17" spans="1:19" ht="21.75" customHeight="1" x14ac:dyDescent="0.2">
      <c r="A17" s="6" t="s">
        <v>43</v>
      </c>
      <c r="C17" s="38" t="s">
        <v>129</v>
      </c>
      <c r="E17" s="24">
        <v>4535293</v>
      </c>
      <c r="G17" s="24">
        <v>750</v>
      </c>
      <c r="I17" s="24">
        <v>0</v>
      </c>
      <c r="K17" s="24">
        <v>0</v>
      </c>
      <c r="M17" s="24">
        <v>0</v>
      </c>
      <c r="O17" s="24">
        <v>3401469750</v>
      </c>
      <c r="Q17" s="24">
        <v>0</v>
      </c>
      <c r="S17" s="24">
        <v>3401469750</v>
      </c>
    </row>
    <row r="18" spans="1:19" ht="21.75" customHeight="1" x14ac:dyDescent="0.2">
      <c r="A18" s="6" t="s">
        <v>19</v>
      </c>
      <c r="C18" s="38" t="s">
        <v>122</v>
      </c>
      <c r="E18" s="24">
        <v>15702012</v>
      </c>
      <c r="G18" s="24">
        <v>360</v>
      </c>
      <c r="I18" s="24">
        <v>0</v>
      </c>
      <c r="K18" s="24">
        <v>0</v>
      </c>
      <c r="M18" s="24">
        <v>0</v>
      </c>
      <c r="O18" s="24">
        <v>5652724320</v>
      </c>
      <c r="Q18" s="24">
        <v>0</v>
      </c>
      <c r="S18" s="24">
        <v>5652724320</v>
      </c>
    </row>
    <row r="19" spans="1:19" ht="21.75" customHeight="1" x14ac:dyDescent="0.2">
      <c r="A19" s="6" t="s">
        <v>36</v>
      </c>
      <c r="C19" s="38" t="s">
        <v>130</v>
      </c>
      <c r="E19" s="24">
        <v>20296011</v>
      </c>
      <c r="G19" s="24">
        <v>280</v>
      </c>
      <c r="I19" s="24">
        <v>0</v>
      </c>
      <c r="K19" s="24">
        <v>0</v>
      </c>
      <c r="M19" s="24">
        <v>0</v>
      </c>
      <c r="O19" s="24">
        <v>5682883080</v>
      </c>
      <c r="Q19" s="24">
        <v>0</v>
      </c>
      <c r="S19" s="24">
        <v>5682883080</v>
      </c>
    </row>
    <row r="20" spans="1:19" ht="21.75" customHeight="1" x14ac:dyDescent="0.2">
      <c r="A20" s="6" t="s">
        <v>32</v>
      </c>
      <c r="C20" s="38" t="s">
        <v>131</v>
      </c>
      <c r="E20" s="24">
        <v>644254</v>
      </c>
      <c r="G20" s="24">
        <v>12450</v>
      </c>
      <c r="I20" s="24">
        <v>0</v>
      </c>
      <c r="K20" s="24">
        <v>0</v>
      </c>
      <c r="M20" s="24">
        <v>0</v>
      </c>
      <c r="O20" s="24">
        <v>8020962300</v>
      </c>
      <c r="Q20" s="24">
        <v>0</v>
      </c>
      <c r="S20" s="24">
        <v>8020962300</v>
      </c>
    </row>
    <row r="21" spans="1:19" ht="21.75" customHeight="1" x14ac:dyDescent="0.2">
      <c r="A21" s="6" t="s">
        <v>45</v>
      </c>
      <c r="C21" s="38" t="s">
        <v>132</v>
      </c>
      <c r="E21" s="24">
        <v>3088300</v>
      </c>
      <c r="G21" s="24">
        <v>1400</v>
      </c>
      <c r="I21" s="24">
        <v>0</v>
      </c>
      <c r="K21" s="24">
        <v>0</v>
      </c>
      <c r="M21" s="24">
        <v>0</v>
      </c>
      <c r="O21" s="24">
        <v>4323620000</v>
      </c>
      <c r="Q21" s="24">
        <v>414960433</v>
      </c>
      <c r="S21" s="24">
        <v>3908659567</v>
      </c>
    </row>
    <row r="22" spans="1:19" ht="21.75" customHeight="1" x14ac:dyDescent="0.2">
      <c r="A22" s="6" t="s">
        <v>44</v>
      </c>
      <c r="C22" s="38" t="s">
        <v>123</v>
      </c>
      <c r="E22" s="24">
        <v>5959329</v>
      </c>
      <c r="G22" s="24">
        <v>800</v>
      </c>
      <c r="I22" s="24">
        <v>0</v>
      </c>
      <c r="K22" s="24">
        <v>0</v>
      </c>
      <c r="M22" s="24">
        <v>0</v>
      </c>
      <c r="O22" s="24">
        <v>4767463200</v>
      </c>
      <c r="Q22" s="24">
        <v>0</v>
      </c>
      <c r="S22" s="24">
        <v>4767463200</v>
      </c>
    </row>
    <row r="23" spans="1:19" ht="21.75" customHeight="1" x14ac:dyDescent="0.2">
      <c r="A23" s="6" t="s">
        <v>23</v>
      </c>
      <c r="C23" s="38" t="s">
        <v>133</v>
      </c>
      <c r="E23" s="24">
        <v>11228650</v>
      </c>
      <c r="G23" s="24">
        <v>1624</v>
      </c>
      <c r="I23" s="24">
        <v>0</v>
      </c>
      <c r="K23" s="24">
        <v>0</v>
      </c>
      <c r="M23" s="24">
        <v>0</v>
      </c>
      <c r="O23" s="24">
        <v>18235327600</v>
      </c>
      <c r="Q23" s="24">
        <v>0</v>
      </c>
      <c r="S23" s="24">
        <v>18235327600</v>
      </c>
    </row>
    <row r="24" spans="1:19" ht="21.75" customHeight="1" x14ac:dyDescent="0.2">
      <c r="A24" s="6" t="s">
        <v>23</v>
      </c>
      <c r="C24" s="38" t="s">
        <v>134</v>
      </c>
      <c r="E24" s="24">
        <v>22327024</v>
      </c>
      <c r="G24" s="24">
        <v>1350</v>
      </c>
      <c r="I24" s="24">
        <v>0</v>
      </c>
      <c r="K24" s="24">
        <v>0</v>
      </c>
      <c r="M24" s="24">
        <v>0</v>
      </c>
      <c r="O24" s="24">
        <v>30141482400</v>
      </c>
      <c r="Q24" s="24">
        <v>0</v>
      </c>
      <c r="S24" s="24">
        <v>30141482400</v>
      </c>
    </row>
    <row r="25" spans="1:19" ht="21.75" customHeight="1" x14ac:dyDescent="0.2">
      <c r="A25" s="6" t="s">
        <v>20</v>
      </c>
      <c r="C25" s="38" t="s">
        <v>135</v>
      </c>
      <c r="E25" s="24">
        <v>2475000</v>
      </c>
      <c r="G25" s="24">
        <v>936</v>
      </c>
      <c r="I25" s="24">
        <v>0</v>
      </c>
      <c r="K25" s="24">
        <v>0</v>
      </c>
      <c r="M25" s="24">
        <v>0</v>
      </c>
      <c r="O25" s="24">
        <v>2316600000</v>
      </c>
      <c r="Q25" s="24">
        <v>48165392</v>
      </c>
      <c r="S25" s="24">
        <v>2268434608</v>
      </c>
    </row>
    <row r="26" spans="1:19" ht="21.75" customHeight="1" x14ac:dyDescent="0.2">
      <c r="A26" s="6" t="s">
        <v>21</v>
      </c>
      <c r="C26" s="38" t="s">
        <v>136</v>
      </c>
      <c r="E26" s="24">
        <v>205512</v>
      </c>
      <c r="G26" s="24">
        <v>38000</v>
      </c>
      <c r="I26" s="24">
        <v>0</v>
      </c>
      <c r="K26" s="24">
        <v>0</v>
      </c>
      <c r="M26" s="24">
        <v>0</v>
      </c>
      <c r="O26" s="24">
        <v>7809456000</v>
      </c>
      <c r="Q26" s="24">
        <v>218373603</v>
      </c>
      <c r="S26" s="24">
        <v>7591082397</v>
      </c>
    </row>
    <row r="27" spans="1:19" ht="21.75" customHeight="1" x14ac:dyDescent="0.2">
      <c r="A27" s="6" t="s">
        <v>34</v>
      </c>
      <c r="C27" s="38" t="s">
        <v>137</v>
      </c>
      <c r="E27" s="24">
        <v>15291779</v>
      </c>
      <c r="G27" s="24">
        <v>266</v>
      </c>
      <c r="I27" s="24">
        <v>0</v>
      </c>
      <c r="K27" s="24">
        <v>0</v>
      </c>
      <c r="M27" s="24">
        <v>0</v>
      </c>
      <c r="O27" s="24">
        <v>4067613214</v>
      </c>
      <c r="Q27" s="24">
        <v>0</v>
      </c>
      <c r="S27" s="24">
        <v>4067613214</v>
      </c>
    </row>
    <row r="28" spans="1:19" ht="21.75" customHeight="1" x14ac:dyDescent="0.2">
      <c r="A28" s="6" t="s">
        <v>106</v>
      </c>
      <c r="C28" s="38" t="s">
        <v>138</v>
      </c>
      <c r="E28" s="24">
        <v>1750000</v>
      </c>
      <c r="G28" s="24">
        <v>400</v>
      </c>
      <c r="I28" s="24">
        <v>0</v>
      </c>
      <c r="K28" s="24">
        <v>0</v>
      </c>
      <c r="M28" s="24">
        <v>0</v>
      </c>
      <c r="O28" s="24">
        <v>700000000</v>
      </c>
      <c r="Q28" s="24">
        <v>0</v>
      </c>
      <c r="S28" s="24">
        <v>700000000</v>
      </c>
    </row>
    <row r="29" spans="1:19" ht="21.75" customHeight="1" x14ac:dyDescent="0.2">
      <c r="A29" s="6" t="s">
        <v>22</v>
      </c>
      <c r="C29" s="38" t="s">
        <v>135</v>
      </c>
      <c r="E29" s="24">
        <v>574864</v>
      </c>
      <c r="G29" s="24">
        <v>3400</v>
      </c>
      <c r="I29" s="24">
        <v>0</v>
      </c>
      <c r="K29" s="24">
        <v>0</v>
      </c>
      <c r="M29" s="24">
        <v>0</v>
      </c>
      <c r="O29" s="24">
        <v>1954537600</v>
      </c>
      <c r="Q29" s="24">
        <v>0</v>
      </c>
      <c r="S29" s="24">
        <v>1954537600</v>
      </c>
    </row>
    <row r="30" spans="1:19" ht="21.75" customHeight="1" x14ac:dyDescent="0.2">
      <c r="A30" s="6" t="s">
        <v>28</v>
      </c>
      <c r="C30" s="38" t="s">
        <v>139</v>
      </c>
      <c r="E30" s="24">
        <v>3870532</v>
      </c>
      <c r="G30" s="24">
        <v>1100</v>
      </c>
      <c r="I30" s="24">
        <v>0</v>
      </c>
      <c r="K30" s="24">
        <v>0</v>
      </c>
      <c r="M30" s="24">
        <v>0</v>
      </c>
      <c r="O30" s="24">
        <v>4257585200</v>
      </c>
      <c r="Q30" s="24">
        <v>213294769</v>
      </c>
      <c r="S30" s="24">
        <v>4044290431</v>
      </c>
    </row>
    <row r="31" spans="1:19" ht="21.75" customHeight="1" x14ac:dyDescent="0.2">
      <c r="A31" s="6" t="s">
        <v>96</v>
      </c>
      <c r="C31" s="38" t="s">
        <v>140</v>
      </c>
      <c r="E31" s="24">
        <v>30000000</v>
      </c>
      <c r="G31" s="24">
        <v>260</v>
      </c>
      <c r="I31" s="24">
        <v>0</v>
      </c>
      <c r="K31" s="24">
        <v>0</v>
      </c>
      <c r="M31" s="24">
        <v>0</v>
      </c>
      <c r="O31" s="24">
        <v>7800000000</v>
      </c>
      <c r="Q31" s="24">
        <v>0</v>
      </c>
      <c r="S31" s="24">
        <v>7800000000</v>
      </c>
    </row>
    <row r="32" spans="1:19" ht="21.75" customHeight="1" x14ac:dyDescent="0.2">
      <c r="A32" s="6" t="s">
        <v>94</v>
      </c>
      <c r="C32" s="38" t="s">
        <v>141</v>
      </c>
      <c r="E32" s="24">
        <v>1500000</v>
      </c>
      <c r="G32" s="24">
        <v>150</v>
      </c>
      <c r="I32" s="24">
        <v>0</v>
      </c>
      <c r="K32" s="24">
        <v>0</v>
      </c>
      <c r="M32" s="24">
        <v>0</v>
      </c>
      <c r="O32" s="24">
        <v>225000000</v>
      </c>
      <c r="Q32" s="24">
        <v>0</v>
      </c>
      <c r="S32" s="24">
        <v>225000000</v>
      </c>
    </row>
    <row r="33" spans="1:19" ht="21.75" customHeight="1" x14ac:dyDescent="0.2">
      <c r="A33" s="7" t="s">
        <v>24</v>
      </c>
      <c r="C33" s="39" t="s">
        <v>142</v>
      </c>
      <c r="E33" s="30">
        <v>200000</v>
      </c>
      <c r="G33" s="30">
        <v>2350</v>
      </c>
      <c r="I33" s="25">
        <v>0</v>
      </c>
      <c r="K33" s="25">
        <v>0</v>
      </c>
      <c r="M33" s="25">
        <v>0</v>
      </c>
      <c r="O33" s="25">
        <v>470000000</v>
      </c>
      <c r="Q33" s="25">
        <v>0</v>
      </c>
      <c r="S33" s="25">
        <v>470000000</v>
      </c>
    </row>
    <row r="34" spans="1:19" ht="21.75" customHeight="1" x14ac:dyDescent="0.2">
      <c r="A34" s="9" t="s">
        <v>47</v>
      </c>
      <c r="C34" s="30"/>
      <c r="D34" s="32"/>
      <c r="E34" s="30"/>
      <c r="F34" s="32"/>
      <c r="G34" s="30"/>
      <c r="I34" s="26">
        <v>0</v>
      </c>
      <c r="K34" s="26">
        <v>0</v>
      </c>
      <c r="M34" s="26">
        <v>0</v>
      </c>
      <c r="O34" s="26">
        <v>178880500434</v>
      </c>
      <c r="Q34" s="26">
        <v>1001089969</v>
      </c>
      <c r="S34" s="26">
        <v>177879410465</v>
      </c>
    </row>
    <row r="37" spans="1:19" x14ac:dyDescent="0.2">
      <c r="O37" s="3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C15" sqref="C15:G1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145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65</v>
      </c>
      <c r="C6" s="13" t="s">
        <v>81</v>
      </c>
      <c r="D6" s="13"/>
      <c r="E6" s="13"/>
      <c r="F6" s="13"/>
      <c r="G6" s="13"/>
      <c r="I6" s="13" t="s">
        <v>82</v>
      </c>
      <c r="J6" s="13"/>
      <c r="K6" s="13"/>
      <c r="L6" s="13"/>
      <c r="M6" s="13"/>
    </row>
    <row r="7" spans="1:13" ht="29.1" customHeight="1" x14ac:dyDescent="0.2">
      <c r="A7" s="13"/>
      <c r="C7" s="10" t="s">
        <v>143</v>
      </c>
      <c r="D7" s="3"/>
      <c r="E7" s="10" t="s">
        <v>120</v>
      </c>
      <c r="F7" s="3"/>
      <c r="G7" s="10" t="s">
        <v>144</v>
      </c>
      <c r="I7" s="10" t="s">
        <v>143</v>
      </c>
      <c r="J7" s="3"/>
      <c r="K7" s="10" t="s">
        <v>120</v>
      </c>
      <c r="L7" s="3"/>
      <c r="M7" s="10" t="s">
        <v>144</v>
      </c>
    </row>
    <row r="8" spans="1:13" ht="21.75" customHeight="1" x14ac:dyDescent="0.2">
      <c r="A8" s="5" t="s">
        <v>55</v>
      </c>
      <c r="C8" s="22">
        <v>744987</v>
      </c>
      <c r="D8" s="20"/>
      <c r="E8" s="22">
        <v>0</v>
      </c>
      <c r="F8" s="20"/>
      <c r="G8" s="22">
        <v>744987</v>
      </c>
      <c r="H8" s="20"/>
      <c r="I8" s="22">
        <v>202113519</v>
      </c>
      <c r="J8" s="20"/>
      <c r="K8" s="22">
        <v>0</v>
      </c>
      <c r="L8" s="20"/>
      <c r="M8" s="22">
        <v>202113519</v>
      </c>
    </row>
    <row r="9" spans="1:13" ht="21.75" customHeight="1" x14ac:dyDescent="0.2">
      <c r="A9" s="6" t="s">
        <v>56</v>
      </c>
      <c r="C9" s="24">
        <v>27990</v>
      </c>
      <c r="D9" s="20"/>
      <c r="E9" s="24">
        <v>-235</v>
      </c>
      <c r="F9" s="20"/>
      <c r="G9" s="24">
        <v>28225</v>
      </c>
      <c r="H9" s="20"/>
      <c r="I9" s="24">
        <v>228458</v>
      </c>
      <c r="J9" s="20"/>
      <c r="K9" s="24">
        <v>0</v>
      </c>
      <c r="L9" s="20"/>
      <c r="M9" s="24">
        <v>228458</v>
      </c>
    </row>
    <row r="10" spans="1:13" ht="21.75" customHeight="1" x14ac:dyDescent="0.2">
      <c r="A10" s="6" t="s">
        <v>57</v>
      </c>
      <c r="C10" s="24">
        <v>153546</v>
      </c>
      <c r="D10" s="20"/>
      <c r="E10" s="24">
        <v>574</v>
      </c>
      <c r="F10" s="20"/>
      <c r="G10" s="24">
        <v>152972</v>
      </c>
      <c r="H10" s="20"/>
      <c r="I10" s="24">
        <v>1072462</v>
      </c>
      <c r="J10" s="20"/>
      <c r="K10" s="24">
        <v>2037</v>
      </c>
      <c r="L10" s="20"/>
      <c r="M10" s="24">
        <v>1070425</v>
      </c>
    </row>
    <row r="11" spans="1:13" ht="21.75" customHeight="1" x14ac:dyDescent="0.2">
      <c r="A11" s="6" t="s">
        <v>58</v>
      </c>
      <c r="C11" s="24">
        <v>19532</v>
      </c>
      <c r="D11" s="20"/>
      <c r="E11" s="24">
        <v>64</v>
      </c>
      <c r="F11" s="20"/>
      <c r="G11" s="24">
        <v>19468</v>
      </c>
      <c r="H11" s="20"/>
      <c r="I11" s="24">
        <v>165494</v>
      </c>
      <c r="J11" s="20"/>
      <c r="K11" s="24">
        <v>319</v>
      </c>
      <c r="L11" s="20"/>
      <c r="M11" s="24">
        <v>165175</v>
      </c>
    </row>
    <row r="12" spans="1:13" ht="21.75" customHeight="1" x14ac:dyDescent="0.2">
      <c r="A12" s="7" t="s">
        <v>59</v>
      </c>
      <c r="C12" s="25">
        <v>7137054</v>
      </c>
      <c r="D12" s="20"/>
      <c r="E12" s="25">
        <v>49384</v>
      </c>
      <c r="F12" s="20"/>
      <c r="G12" s="25">
        <v>7087670</v>
      </c>
      <c r="H12" s="20"/>
      <c r="I12" s="25">
        <v>163643193</v>
      </c>
      <c r="J12" s="20"/>
      <c r="K12" s="25">
        <v>1096957</v>
      </c>
      <c r="L12" s="20"/>
      <c r="M12" s="25">
        <v>162546236</v>
      </c>
    </row>
    <row r="13" spans="1:13" ht="21.75" customHeight="1" x14ac:dyDescent="0.2">
      <c r="A13" s="9" t="s">
        <v>47</v>
      </c>
      <c r="C13" s="26">
        <v>8083109</v>
      </c>
      <c r="D13" s="20"/>
      <c r="E13" s="26">
        <v>49787</v>
      </c>
      <c r="F13" s="20"/>
      <c r="G13" s="26">
        <v>8033322</v>
      </c>
      <c r="H13" s="20"/>
      <c r="I13" s="26">
        <v>367223126</v>
      </c>
      <c r="J13" s="20"/>
      <c r="K13" s="26">
        <v>1099313</v>
      </c>
      <c r="L13" s="20"/>
      <c r="M13" s="26">
        <v>366123813</v>
      </c>
    </row>
    <row r="15" spans="1:13" x14ac:dyDescent="0.2">
      <c r="I15" s="44"/>
    </row>
    <row r="16" spans="1:13" x14ac:dyDescent="0.2">
      <c r="E16" s="4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4"/>
  <sheetViews>
    <sheetView rightToLeft="1" workbookViewId="0">
      <selection activeCell="O53" sqref="O53:Q6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8.5703125" customWidth="1"/>
    <col min="18" max="18" width="1.28515625" customWidth="1"/>
    <col min="19" max="19" width="0.28515625" customWidth="1"/>
    <col min="22" max="22" width="14.7109375" bestFit="1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65</v>
      </c>
      <c r="C6" s="13" t="s">
        <v>81</v>
      </c>
      <c r="D6" s="13"/>
      <c r="E6" s="13"/>
      <c r="F6" s="13"/>
      <c r="G6" s="13"/>
      <c r="H6" s="13"/>
      <c r="I6" s="13"/>
      <c r="K6" s="13" t="s">
        <v>82</v>
      </c>
      <c r="L6" s="13"/>
      <c r="M6" s="13"/>
      <c r="N6" s="13"/>
      <c r="O6" s="13"/>
      <c r="P6" s="13"/>
      <c r="Q6" s="13"/>
      <c r="R6" s="13"/>
    </row>
    <row r="7" spans="1:18" ht="40.5" customHeight="1" x14ac:dyDescent="0.2">
      <c r="A7" s="13"/>
      <c r="C7" s="10" t="s">
        <v>13</v>
      </c>
      <c r="D7" s="3"/>
      <c r="E7" s="10" t="s">
        <v>147</v>
      </c>
      <c r="F7" s="3"/>
      <c r="G7" s="10" t="s">
        <v>148</v>
      </c>
      <c r="H7" s="3"/>
      <c r="I7" s="10" t="s">
        <v>149</v>
      </c>
      <c r="K7" s="10" t="s">
        <v>13</v>
      </c>
      <c r="L7" s="3"/>
      <c r="M7" s="10" t="s">
        <v>147</v>
      </c>
      <c r="N7" s="3"/>
      <c r="O7" s="10" t="s">
        <v>148</v>
      </c>
      <c r="P7" s="3"/>
      <c r="Q7" s="19" t="s">
        <v>149</v>
      </c>
      <c r="R7" s="19"/>
    </row>
    <row r="8" spans="1:18" ht="21.75" customHeight="1" x14ac:dyDescent="0.2">
      <c r="A8" s="5" t="s">
        <v>24</v>
      </c>
      <c r="C8" s="22">
        <v>100000</v>
      </c>
      <c r="D8" s="20"/>
      <c r="E8" s="22">
        <v>2965627126</v>
      </c>
      <c r="F8" s="20"/>
      <c r="G8" s="22">
        <f>2712460685+145433065</f>
        <v>2857893750</v>
      </c>
      <c r="H8" s="20"/>
      <c r="I8" s="22">
        <f>E8-G8</f>
        <v>107733376</v>
      </c>
      <c r="J8" s="20"/>
      <c r="K8" s="22">
        <v>200000</v>
      </c>
      <c r="L8" s="20"/>
      <c r="M8" s="22">
        <v>6426845513</v>
      </c>
      <c r="N8" s="20"/>
      <c r="O8" s="22">
        <v>5424921360</v>
      </c>
      <c r="P8" s="20"/>
      <c r="Q8" s="40">
        <v>1001924153</v>
      </c>
      <c r="R8" s="40"/>
    </row>
    <row r="9" spans="1:18" ht="21.75" customHeight="1" x14ac:dyDescent="0.2">
      <c r="A9" s="6" t="s">
        <v>32</v>
      </c>
      <c r="C9" s="24">
        <v>56221</v>
      </c>
      <c r="D9" s="20"/>
      <c r="E9" s="24">
        <v>7012662238</v>
      </c>
      <c r="F9" s="20"/>
      <c r="G9" s="24">
        <v>3303450129</v>
      </c>
      <c r="H9" s="20"/>
      <c r="I9" s="30">
        <f t="shared" ref="I9:I17" si="0">E9-G9</f>
        <v>3709212109</v>
      </c>
      <c r="J9" s="20"/>
      <c r="K9" s="24">
        <v>1248163</v>
      </c>
      <c r="L9" s="20"/>
      <c r="M9" s="24">
        <v>112313501998</v>
      </c>
      <c r="N9" s="20"/>
      <c r="O9" s="24">
        <v>73339930390</v>
      </c>
      <c r="P9" s="20"/>
      <c r="Q9" s="41">
        <v>38973571608</v>
      </c>
      <c r="R9" s="41"/>
    </row>
    <row r="10" spans="1:18" ht="21.75" customHeight="1" x14ac:dyDescent="0.2">
      <c r="A10" s="6" t="s">
        <v>27</v>
      </c>
      <c r="C10" s="24">
        <v>240354</v>
      </c>
      <c r="D10" s="20"/>
      <c r="E10" s="24">
        <v>1102415362</v>
      </c>
      <c r="F10" s="20"/>
      <c r="G10" s="24">
        <v>1211281383</v>
      </c>
      <c r="H10" s="20"/>
      <c r="I10" s="30">
        <f t="shared" si="0"/>
        <v>-108866021</v>
      </c>
      <c r="J10" s="20"/>
      <c r="K10" s="24">
        <v>603173</v>
      </c>
      <c r="L10" s="20"/>
      <c r="M10" s="24">
        <v>11042903365</v>
      </c>
      <c r="N10" s="20"/>
      <c r="O10" s="24">
        <v>11731740141</v>
      </c>
      <c r="P10" s="20"/>
      <c r="Q10" s="41">
        <v>-688836776</v>
      </c>
      <c r="R10" s="41"/>
    </row>
    <row r="11" spans="1:18" ht="21.75" customHeight="1" x14ac:dyDescent="0.2">
      <c r="A11" s="6" t="s">
        <v>19</v>
      </c>
      <c r="C11" s="24">
        <v>1340429</v>
      </c>
      <c r="D11" s="20"/>
      <c r="E11" s="24">
        <v>6177310847</v>
      </c>
      <c r="F11" s="20"/>
      <c r="G11" s="24">
        <v>4473102508</v>
      </c>
      <c r="H11" s="20"/>
      <c r="I11" s="30">
        <f t="shared" si="0"/>
        <v>1704208339</v>
      </c>
      <c r="J11" s="20"/>
      <c r="K11" s="24">
        <v>15748354</v>
      </c>
      <c r="L11" s="20"/>
      <c r="M11" s="24">
        <v>58861954672</v>
      </c>
      <c r="N11" s="20"/>
      <c r="O11" s="24">
        <v>52553325979</v>
      </c>
      <c r="P11" s="20"/>
      <c r="Q11" s="41">
        <v>6308628693</v>
      </c>
      <c r="R11" s="41"/>
    </row>
    <row r="12" spans="1:18" ht="21.75" customHeight="1" x14ac:dyDescent="0.2">
      <c r="A12" s="6" t="s">
        <v>23</v>
      </c>
      <c r="C12" s="24">
        <v>2586703</v>
      </c>
      <c r="D12" s="20"/>
      <c r="E12" s="24">
        <v>17473256749</v>
      </c>
      <c r="F12" s="20"/>
      <c r="G12" s="24">
        <v>13525101735</v>
      </c>
      <c r="H12" s="20"/>
      <c r="I12" s="30">
        <f t="shared" si="0"/>
        <v>3948155014</v>
      </c>
      <c r="J12" s="20"/>
      <c r="K12" s="24">
        <v>24913727</v>
      </c>
      <c r="L12" s="20"/>
      <c r="M12" s="24">
        <v>168518141331</v>
      </c>
      <c r="N12" s="20"/>
      <c r="O12" s="24">
        <v>130266479104</v>
      </c>
      <c r="P12" s="20"/>
      <c r="Q12" s="41">
        <v>38251662227</v>
      </c>
      <c r="R12" s="41"/>
    </row>
    <row r="13" spans="1:18" ht="21.75" customHeight="1" x14ac:dyDescent="0.2">
      <c r="A13" s="6" t="s">
        <v>41</v>
      </c>
      <c r="C13" s="24">
        <v>819329</v>
      </c>
      <c r="D13" s="20"/>
      <c r="E13" s="24">
        <v>6262617347</v>
      </c>
      <c r="F13" s="20"/>
      <c r="G13" s="24">
        <v>4682877769</v>
      </c>
      <c r="H13" s="20"/>
      <c r="I13" s="30">
        <f t="shared" si="0"/>
        <v>1579739578</v>
      </c>
      <c r="J13" s="20"/>
      <c r="K13" s="24">
        <v>12729330</v>
      </c>
      <c r="L13" s="20"/>
      <c r="M13" s="24">
        <v>105265524123</v>
      </c>
      <c r="N13" s="20"/>
      <c r="O13" s="24">
        <v>89769144276</v>
      </c>
      <c r="P13" s="20"/>
      <c r="Q13" s="41">
        <v>15496379847</v>
      </c>
      <c r="R13" s="41"/>
    </row>
    <row r="14" spans="1:18" ht="21.75" customHeight="1" x14ac:dyDescent="0.2">
      <c r="A14" s="6" t="s">
        <v>33</v>
      </c>
      <c r="C14" s="24">
        <v>495617</v>
      </c>
      <c r="D14" s="20"/>
      <c r="E14" s="24">
        <v>22150823292</v>
      </c>
      <c r="F14" s="20"/>
      <c r="G14" s="24">
        <f>16864028370+2685040998</f>
        <v>19549069368</v>
      </c>
      <c r="H14" s="20"/>
      <c r="I14" s="30">
        <f t="shared" si="0"/>
        <v>2601753924</v>
      </c>
      <c r="J14" s="20"/>
      <c r="K14" s="24">
        <v>2224603</v>
      </c>
      <c r="L14" s="20"/>
      <c r="M14" s="24">
        <v>99084248608</v>
      </c>
      <c r="N14" s="20"/>
      <c r="O14" s="24">
        <v>75695079133</v>
      </c>
      <c r="P14" s="20"/>
      <c r="Q14" s="41">
        <v>23389169475</v>
      </c>
      <c r="R14" s="41"/>
    </row>
    <row r="15" spans="1:18" ht="21.75" customHeight="1" x14ac:dyDescent="0.2">
      <c r="A15" s="6" t="s">
        <v>34</v>
      </c>
      <c r="C15" s="24">
        <v>424118</v>
      </c>
      <c r="D15" s="20"/>
      <c r="E15" s="24">
        <v>1136420707</v>
      </c>
      <c r="F15" s="20"/>
      <c r="G15" s="24">
        <v>1050743231</v>
      </c>
      <c r="H15" s="20"/>
      <c r="I15" s="30">
        <f t="shared" si="0"/>
        <v>85677476</v>
      </c>
      <c r="J15" s="20"/>
      <c r="K15" s="24">
        <v>3666749</v>
      </c>
      <c r="L15" s="20"/>
      <c r="M15" s="24">
        <v>11076921472</v>
      </c>
      <c r="N15" s="20"/>
      <c r="O15" s="24">
        <v>9084291622</v>
      </c>
      <c r="P15" s="20"/>
      <c r="Q15" s="41">
        <v>1992629850</v>
      </c>
      <c r="R15" s="41"/>
    </row>
    <row r="16" spans="1:18" ht="21.75" customHeight="1" x14ac:dyDescent="0.2">
      <c r="A16" s="6" t="s">
        <v>28</v>
      </c>
      <c r="C16" s="24">
        <v>582353</v>
      </c>
      <c r="D16" s="20"/>
      <c r="E16" s="24">
        <v>6257480038</v>
      </c>
      <c r="F16" s="20"/>
      <c r="G16" s="24">
        <v>6558800972</v>
      </c>
      <c r="H16" s="20"/>
      <c r="I16" s="30">
        <f t="shared" si="0"/>
        <v>-301320934</v>
      </c>
      <c r="J16" s="20"/>
      <c r="K16" s="24">
        <v>8221610</v>
      </c>
      <c r="L16" s="20"/>
      <c r="M16" s="24">
        <v>107802632420</v>
      </c>
      <c r="N16" s="20"/>
      <c r="O16" s="24">
        <v>92596593716</v>
      </c>
      <c r="P16" s="20"/>
      <c r="Q16" s="41">
        <v>15206038704</v>
      </c>
      <c r="R16" s="41"/>
    </row>
    <row r="17" spans="1:18" ht="21.75" customHeight="1" x14ac:dyDescent="0.2">
      <c r="A17" s="6" t="s">
        <v>25</v>
      </c>
      <c r="C17" s="24">
        <v>3798125</v>
      </c>
      <c r="D17" s="20"/>
      <c r="E17" s="24">
        <v>23857079151</v>
      </c>
      <c r="F17" s="20"/>
      <c r="G17" s="24">
        <v>22804177989</v>
      </c>
      <c r="H17" s="20"/>
      <c r="I17" s="30">
        <f t="shared" si="0"/>
        <v>1052901162</v>
      </c>
      <c r="J17" s="20"/>
      <c r="K17" s="24">
        <v>17598125</v>
      </c>
      <c r="L17" s="20"/>
      <c r="M17" s="24">
        <v>123900259410</v>
      </c>
      <c r="N17" s="20"/>
      <c r="O17" s="24">
        <v>105660233584</v>
      </c>
      <c r="P17" s="20"/>
      <c r="Q17" s="41">
        <v>18240025826</v>
      </c>
      <c r="R17" s="41"/>
    </row>
    <row r="18" spans="1:18" ht="21.75" customHeight="1" x14ac:dyDescent="0.2">
      <c r="A18" s="6" t="s">
        <v>30</v>
      </c>
      <c r="C18" s="24">
        <v>0</v>
      </c>
      <c r="D18" s="20"/>
      <c r="E18" s="24">
        <v>0</v>
      </c>
      <c r="F18" s="20"/>
      <c r="G18" s="24">
        <v>0</v>
      </c>
      <c r="H18" s="20"/>
      <c r="I18" s="24">
        <v>0</v>
      </c>
      <c r="J18" s="20"/>
      <c r="K18" s="24">
        <v>11652837</v>
      </c>
      <c r="L18" s="20"/>
      <c r="M18" s="24">
        <v>70577545098</v>
      </c>
      <c r="N18" s="20"/>
      <c r="O18" s="24">
        <v>73014737201</v>
      </c>
      <c r="P18" s="20"/>
      <c r="Q18" s="41">
        <v>-2437192103</v>
      </c>
      <c r="R18" s="41"/>
    </row>
    <row r="19" spans="1:18" ht="21.75" customHeight="1" x14ac:dyDescent="0.2">
      <c r="A19" s="6" t="s">
        <v>43</v>
      </c>
      <c r="C19" s="24">
        <v>0</v>
      </c>
      <c r="D19" s="20"/>
      <c r="E19" s="24">
        <v>0</v>
      </c>
      <c r="F19" s="20"/>
      <c r="G19" s="24">
        <v>0</v>
      </c>
      <c r="H19" s="20"/>
      <c r="I19" s="24">
        <v>0</v>
      </c>
      <c r="J19" s="20"/>
      <c r="K19" s="24">
        <v>4535293</v>
      </c>
      <c r="L19" s="20"/>
      <c r="M19" s="24">
        <v>41025602864</v>
      </c>
      <c r="N19" s="20"/>
      <c r="O19" s="24">
        <v>49286949875</v>
      </c>
      <c r="P19" s="20"/>
      <c r="Q19" s="41">
        <v>-8261347011</v>
      </c>
      <c r="R19" s="41"/>
    </row>
    <row r="20" spans="1:18" ht="21.75" customHeight="1" x14ac:dyDescent="0.2">
      <c r="A20" s="6" t="s">
        <v>31</v>
      </c>
      <c r="C20" s="24">
        <v>0</v>
      </c>
      <c r="D20" s="20"/>
      <c r="E20" s="24">
        <v>0</v>
      </c>
      <c r="F20" s="20"/>
      <c r="G20" s="24">
        <v>0</v>
      </c>
      <c r="H20" s="20"/>
      <c r="I20" s="24">
        <v>0</v>
      </c>
      <c r="J20" s="20"/>
      <c r="K20" s="24">
        <v>2928318</v>
      </c>
      <c r="L20" s="20"/>
      <c r="M20" s="24">
        <v>61538350326</v>
      </c>
      <c r="N20" s="20"/>
      <c r="O20" s="24">
        <v>71738633374</v>
      </c>
      <c r="P20" s="20"/>
      <c r="Q20" s="41">
        <v>-10200283048</v>
      </c>
      <c r="R20" s="41"/>
    </row>
    <row r="21" spans="1:18" ht="21.75" customHeight="1" x14ac:dyDescent="0.2">
      <c r="A21" s="6" t="s">
        <v>29</v>
      </c>
      <c r="C21" s="24">
        <v>0</v>
      </c>
      <c r="D21" s="20"/>
      <c r="E21" s="24">
        <v>0</v>
      </c>
      <c r="F21" s="20"/>
      <c r="G21" s="24">
        <v>0</v>
      </c>
      <c r="H21" s="20"/>
      <c r="I21" s="24">
        <v>0</v>
      </c>
      <c r="J21" s="20"/>
      <c r="K21" s="24">
        <v>15706839</v>
      </c>
      <c r="L21" s="20"/>
      <c r="M21" s="24">
        <v>103988865540</v>
      </c>
      <c r="N21" s="20"/>
      <c r="O21" s="24">
        <v>108200746173</v>
      </c>
      <c r="P21" s="20"/>
      <c r="Q21" s="41">
        <v>-4211880633</v>
      </c>
      <c r="R21" s="41"/>
    </row>
    <row r="22" spans="1:18" ht="21.75" customHeight="1" x14ac:dyDescent="0.2">
      <c r="A22" s="6" t="s">
        <v>87</v>
      </c>
      <c r="C22" s="24">
        <v>0</v>
      </c>
      <c r="D22" s="20"/>
      <c r="E22" s="24">
        <v>0</v>
      </c>
      <c r="F22" s="20"/>
      <c r="G22" s="24">
        <v>0</v>
      </c>
      <c r="H22" s="20"/>
      <c r="I22" s="24">
        <v>0</v>
      </c>
      <c r="J22" s="20"/>
      <c r="K22" s="24">
        <v>3497266</v>
      </c>
      <c r="L22" s="20"/>
      <c r="M22" s="24">
        <v>40016723567</v>
      </c>
      <c r="N22" s="20"/>
      <c r="O22" s="24">
        <v>39040615111</v>
      </c>
      <c r="P22" s="20"/>
      <c r="Q22" s="41">
        <v>976108456</v>
      </c>
      <c r="R22" s="41"/>
    </row>
    <row r="23" spans="1:18" ht="21.75" customHeight="1" x14ac:dyDescent="0.2">
      <c r="A23" s="6" t="s">
        <v>88</v>
      </c>
      <c r="C23" s="24">
        <v>0</v>
      </c>
      <c r="D23" s="20"/>
      <c r="E23" s="24">
        <v>0</v>
      </c>
      <c r="F23" s="20"/>
      <c r="G23" s="24">
        <v>0</v>
      </c>
      <c r="H23" s="20"/>
      <c r="I23" s="24">
        <v>0</v>
      </c>
      <c r="J23" s="20"/>
      <c r="K23" s="24">
        <v>2470586</v>
      </c>
      <c r="L23" s="20"/>
      <c r="M23" s="24">
        <v>30452986759</v>
      </c>
      <c r="N23" s="20"/>
      <c r="O23" s="24">
        <v>23380034846</v>
      </c>
      <c r="P23" s="20"/>
      <c r="Q23" s="41">
        <v>7072951913</v>
      </c>
      <c r="R23" s="41"/>
    </row>
    <row r="24" spans="1:18" ht="21.75" customHeight="1" x14ac:dyDescent="0.2">
      <c r="A24" s="6" t="s">
        <v>89</v>
      </c>
      <c r="C24" s="24">
        <v>0</v>
      </c>
      <c r="D24" s="20"/>
      <c r="E24" s="24">
        <v>0</v>
      </c>
      <c r="F24" s="20"/>
      <c r="G24" s="24">
        <v>0</v>
      </c>
      <c r="H24" s="20"/>
      <c r="I24" s="24">
        <v>0</v>
      </c>
      <c r="J24" s="20"/>
      <c r="K24" s="24">
        <v>25833</v>
      </c>
      <c r="L24" s="20"/>
      <c r="M24" s="24">
        <v>334729082</v>
      </c>
      <c r="N24" s="20"/>
      <c r="O24" s="24">
        <v>345449145</v>
      </c>
      <c r="P24" s="20"/>
      <c r="Q24" s="41">
        <v>-10720063</v>
      </c>
      <c r="R24" s="41"/>
    </row>
    <row r="25" spans="1:18" ht="21.75" customHeight="1" x14ac:dyDescent="0.2">
      <c r="A25" s="6" t="s">
        <v>37</v>
      </c>
      <c r="C25" s="24">
        <v>0</v>
      </c>
      <c r="D25" s="20"/>
      <c r="E25" s="24">
        <v>0</v>
      </c>
      <c r="F25" s="20"/>
      <c r="G25" s="24">
        <v>0</v>
      </c>
      <c r="H25" s="20"/>
      <c r="I25" s="24">
        <v>0</v>
      </c>
      <c r="J25" s="20"/>
      <c r="K25" s="24">
        <v>5353304</v>
      </c>
      <c r="L25" s="20"/>
      <c r="M25" s="24">
        <v>45600221009</v>
      </c>
      <c r="N25" s="20"/>
      <c r="O25" s="24">
        <v>40123746882</v>
      </c>
      <c r="P25" s="20"/>
      <c r="Q25" s="41">
        <v>5476474127</v>
      </c>
      <c r="R25" s="41"/>
    </row>
    <row r="26" spans="1:18" ht="21.75" customHeight="1" x14ac:dyDescent="0.2">
      <c r="A26" s="6" t="s">
        <v>44</v>
      </c>
      <c r="C26" s="24">
        <v>0</v>
      </c>
      <c r="D26" s="20"/>
      <c r="E26" s="24">
        <v>0</v>
      </c>
      <c r="F26" s="20"/>
      <c r="G26" s="24">
        <v>0</v>
      </c>
      <c r="H26" s="20"/>
      <c r="I26" s="24">
        <v>0</v>
      </c>
      <c r="J26" s="20"/>
      <c r="K26" s="24">
        <v>8951185</v>
      </c>
      <c r="L26" s="20"/>
      <c r="M26" s="24">
        <v>54172476574</v>
      </c>
      <c r="N26" s="20"/>
      <c r="O26" s="24">
        <v>46350915653</v>
      </c>
      <c r="P26" s="20"/>
      <c r="Q26" s="41">
        <v>7821560921</v>
      </c>
      <c r="R26" s="41"/>
    </row>
    <row r="27" spans="1:18" ht="21.75" customHeight="1" x14ac:dyDescent="0.2">
      <c r="A27" s="6" t="s">
        <v>90</v>
      </c>
      <c r="C27" s="24">
        <v>0</v>
      </c>
      <c r="D27" s="20"/>
      <c r="E27" s="24">
        <v>0</v>
      </c>
      <c r="F27" s="20"/>
      <c r="G27" s="24">
        <v>0</v>
      </c>
      <c r="H27" s="20"/>
      <c r="I27" s="24">
        <v>0</v>
      </c>
      <c r="J27" s="20"/>
      <c r="K27" s="24">
        <v>27000000</v>
      </c>
      <c r="L27" s="20"/>
      <c r="M27" s="24">
        <v>102775847393</v>
      </c>
      <c r="N27" s="20"/>
      <c r="O27" s="24">
        <v>108795261936</v>
      </c>
      <c r="P27" s="20"/>
      <c r="Q27" s="41">
        <v>-6019414543</v>
      </c>
      <c r="R27" s="41"/>
    </row>
    <row r="28" spans="1:18" ht="21.75" customHeight="1" x14ac:dyDescent="0.2">
      <c r="A28" s="6" t="s">
        <v>91</v>
      </c>
      <c r="C28" s="24">
        <v>0</v>
      </c>
      <c r="D28" s="20"/>
      <c r="E28" s="24">
        <v>0</v>
      </c>
      <c r="F28" s="20"/>
      <c r="G28" s="24">
        <v>0</v>
      </c>
      <c r="H28" s="20"/>
      <c r="I28" s="24">
        <v>0</v>
      </c>
      <c r="J28" s="20"/>
      <c r="K28" s="24">
        <v>450000</v>
      </c>
      <c r="L28" s="20"/>
      <c r="M28" s="24">
        <v>4602948557</v>
      </c>
      <c r="N28" s="20"/>
      <c r="O28" s="24">
        <v>3098811168</v>
      </c>
      <c r="P28" s="20"/>
      <c r="Q28" s="41">
        <v>1504137389</v>
      </c>
      <c r="R28" s="41"/>
    </row>
    <row r="29" spans="1:18" ht="21.75" customHeight="1" x14ac:dyDescent="0.2">
      <c r="A29" s="6" t="s">
        <v>92</v>
      </c>
      <c r="C29" s="24">
        <v>0</v>
      </c>
      <c r="D29" s="20"/>
      <c r="E29" s="24">
        <v>0</v>
      </c>
      <c r="F29" s="20"/>
      <c r="G29" s="24">
        <v>0</v>
      </c>
      <c r="H29" s="20"/>
      <c r="I29" s="24">
        <v>0</v>
      </c>
      <c r="J29" s="20"/>
      <c r="K29" s="24">
        <v>12491393</v>
      </c>
      <c r="L29" s="20"/>
      <c r="M29" s="24">
        <v>27313975767</v>
      </c>
      <c r="N29" s="20"/>
      <c r="O29" s="24">
        <v>30212105386</v>
      </c>
      <c r="P29" s="20"/>
      <c r="Q29" s="41">
        <v>-2898129619</v>
      </c>
      <c r="R29" s="41"/>
    </row>
    <row r="30" spans="1:18" ht="21.75" customHeight="1" x14ac:dyDescent="0.2">
      <c r="A30" s="6" t="s">
        <v>93</v>
      </c>
      <c r="C30" s="24">
        <v>0</v>
      </c>
      <c r="D30" s="20"/>
      <c r="E30" s="24">
        <v>0</v>
      </c>
      <c r="F30" s="20"/>
      <c r="G30" s="24">
        <v>0</v>
      </c>
      <c r="H30" s="20"/>
      <c r="I30" s="24">
        <v>0</v>
      </c>
      <c r="J30" s="20"/>
      <c r="K30" s="24">
        <v>20973156</v>
      </c>
      <c r="L30" s="20"/>
      <c r="M30" s="24">
        <v>26165394243</v>
      </c>
      <c r="N30" s="20"/>
      <c r="O30" s="24">
        <v>34031550837</v>
      </c>
      <c r="P30" s="20"/>
      <c r="Q30" s="41">
        <v>-7866156594</v>
      </c>
      <c r="R30" s="41"/>
    </row>
    <row r="31" spans="1:18" ht="21.75" customHeight="1" x14ac:dyDescent="0.2">
      <c r="A31" s="6" t="s">
        <v>94</v>
      </c>
      <c r="C31" s="24">
        <v>0</v>
      </c>
      <c r="D31" s="20"/>
      <c r="E31" s="24">
        <v>0</v>
      </c>
      <c r="F31" s="20"/>
      <c r="G31" s="24">
        <v>0</v>
      </c>
      <c r="H31" s="20"/>
      <c r="I31" s="24">
        <v>0</v>
      </c>
      <c r="J31" s="20"/>
      <c r="K31" s="24">
        <v>3000000</v>
      </c>
      <c r="L31" s="20"/>
      <c r="M31" s="24">
        <v>11174936388</v>
      </c>
      <c r="N31" s="20"/>
      <c r="O31" s="24">
        <v>7837109640</v>
      </c>
      <c r="P31" s="20"/>
      <c r="Q31" s="41">
        <v>3337826748</v>
      </c>
      <c r="R31" s="41"/>
    </row>
    <row r="32" spans="1:18" ht="21.75" customHeight="1" x14ac:dyDescent="0.2">
      <c r="A32" s="6" t="s">
        <v>95</v>
      </c>
      <c r="C32" s="24">
        <v>0</v>
      </c>
      <c r="D32" s="20"/>
      <c r="E32" s="24">
        <v>0</v>
      </c>
      <c r="F32" s="20"/>
      <c r="G32" s="24">
        <v>0</v>
      </c>
      <c r="H32" s="20"/>
      <c r="I32" s="24">
        <v>0</v>
      </c>
      <c r="J32" s="20"/>
      <c r="K32" s="24">
        <v>11406904</v>
      </c>
      <c r="L32" s="20"/>
      <c r="M32" s="24">
        <v>87540012385</v>
      </c>
      <c r="N32" s="20"/>
      <c r="O32" s="24">
        <v>69508271806</v>
      </c>
      <c r="P32" s="20"/>
      <c r="Q32" s="41">
        <v>18031740579</v>
      </c>
      <c r="R32" s="41"/>
    </row>
    <row r="33" spans="1:22" ht="21.75" customHeight="1" x14ac:dyDescent="0.2">
      <c r="A33" s="6" t="s">
        <v>96</v>
      </c>
      <c r="C33" s="24">
        <v>0</v>
      </c>
      <c r="D33" s="20"/>
      <c r="E33" s="24">
        <v>0</v>
      </c>
      <c r="F33" s="20"/>
      <c r="G33" s="24">
        <v>0</v>
      </c>
      <c r="H33" s="20"/>
      <c r="I33" s="24">
        <v>0</v>
      </c>
      <c r="J33" s="20"/>
      <c r="K33" s="24">
        <v>30000000</v>
      </c>
      <c r="L33" s="20"/>
      <c r="M33" s="24">
        <v>39185451836</v>
      </c>
      <c r="N33" s="20"/>
      <c r="O33" s="24">
        <v>47177613000</v>
      </c>
      <c r="P33" s="20"/>
      <c r="Q33" s="41">
        <v>-7992161164</v>
      </c>
      <c r="R33" s="41"/>
    </row>
    <row r="34" spans="1:22" ht="21.75" customHeight="1" x14ac:dyDescent="0.2">
      <c r="A34" s="6" t="s">
        <v>97</v>
      </c>
      <c r="C34" s="24">
        <v>0</v>
      </c>
      <c r="D34" s="20"/>
      <c r="E34" s="24">
        <v>0</v>
      </c>
      <c r="F34" s="20"/>
      <c r="G34" s="24">
        <v>0</v>
      </c>
      <c r="H34" s="20"/>
      <c r="I34" s="24">
        <v>0</v>
      </c>
      <c r="J34" s="20"/>
      <c r="K34" s="24">
        <v>500000</v>
      </c>
      <c r="L34" s="20"/>
      <c r="M34" s="24">
        <v>8139954196</v>
      </c>
      <c r="N34" s="20"/>
      <c r="O34" s="24">
        <v>9080646750</v>
      </c>
      <c r="P34" s="20"/>
      <c r="Q34" s="41">
        <v>-940692554</v>
      </c>
      <c r="R34" s="41"/>
    </row>
    <row r="35" spans="1:22" ht="21.75" customHeight="1" x14ac:dyDescent="0.2">
      <c r="A35" s="6" t="s">
        <v>98</v>
      </c>
      <c r="C35" s="24">
        <v>0</v>
      </c>
      <c r="D35" s="20"/>
      <c r="E35" s="24">
        <v>0</v>
      </c>
      <c r="F35" s="20"/>
      <c r="G35" s="24">
        <v>0</v>
      </c>
      <c r="H35" s="20"/>
      <c r="I35" s="24">
        <v>0</v>
      </c>
      <c r="J35" s="20"/>
      <c r="K35" s="24">
        <v>2000000</v>
      </c>
      <c r="L35" s="20"/>
      <c r="M35" s="24">
        <v>80773517988</v>
      </c>
      <c r="N35" s="20"/>
      <c r="O35" s="24">
        <v>90021168000</v>
      </c>
      <c r="P35" s="20"/>
      <c r="Q35" s="41">
        <v>-9247650012</v>
      </c>
      <c r="R35" s="41"/>
    </row>
    <row r="36" spans="1:22" ht="21.75" customHeight="1" x14ac:dyDescent="0.2">
      <c r="A36" s="6" t="s">
        <v>36</v>
      </c>
      <c r="C36" s="24">
        <v>0</v>
      </c>
      <c r="D36" s="20"/>
      <c r="E36" s="24">
        <v>0</v>
      </c>
      <c r="F36" s="20"/>
      <c r="G36" s="24">
        <v>0</v>
      </c>
      <c r="H36" s="20"/>
      <c r="I36" s="24">
        <v>0</v>
      </c>
      <c r="J36" s="20"/>
      <c r="K36" s="24">
        <v>39167563</v>
      </c>
      <c r="L36" s="20"/>
      <c r="M36" s="24">
        <v>161032493007</v>
      </c>
      <c r="N36" s="20"/>
      <c r="O36" s="24">
        <v>160253779175</v>
      </c>
      <c r="P36" s="20"/>
      <c r="Q36" s="41">
        <v>778713832</v>
      </c>
      <c r="R36" s="41"/>
    </row>
    <row r="37" spans="1:22" ht="21.75" customHeight="1" x14ac:dyDescent="0.2">
      <c r="A37" s="6" t="s">
        <v>99</v>
      </c>
      <c r="C37" s="24">
        <v>0</v>
      </c>
      <c r="D37" s="20"/>
      <c r="E37" s="24">
        <v>0</v>
      </c>
      <c r="F37" s="20"/>
      <c r="G37" s="24">
        <v>0</v>
      </c>
      <c r="H37" s="20"/>
      <c r="I37" s="24">
        <v>0</v>
      </c>
      <c r="J37" s="20"/>
      <c r="K37" s="24">
        <v>3622000</v>
      </c>
      <c r="L37" s="20"/>
      <c r="M37" s="24">
        <v>74046466775</v>
      </c>
      <c r="N37" s="20"/>
      <c r="O37" s="24">
        <v>70676815833</v>
      </c>
      <c r="P37" s="20"/>
      <c r="Q37" s="41">
        <v>3369650942</v>
      </c>
      <c r="R37" s="41"/>
    </row>
    <row r="38" spans="1:22" ht="21.75" customHeight="1" x14ac:dyDescent="0.2">
      <c r="A38" s="6" t="s">
        <v>100</v>
      </c>
      <c r="C38" s="24">
        <v>0</v>
      </c>
      <c r="D38" s="20"/>
      <c r="E38" s="24">
        <v>0</v>
      </c>
      <c r="F38" s="20"/>
      <c r="G38" s="24">
        <v>0</v>
      </c>
      <c r="H38" s="20"/>
      <c r="I38" s="24">
        <v>0</v>
      </c>
      <c r="J38" s="20"/>
      <c r="K38" s="24">
        <v>1192004</v>
      </c>
      <c r="L38" s="20"/>
      <c r="M38" s="24">
        <v>43036755243</v>
      </c>
      <c r="N38" s="20"/>
      <c r="O38" s="24">
        <v>35304938045</v>
      </c>
      <c r="P38" s="20"/>
      <c r="Q38" s="41">
        <v>7731817198</v>
      </c>
      <c r="R38" s="41"/>
    </row>
    <row r="39" spans="1:22" ht="21.75" customHeight="1" x14ac:dyDescent="0.2">
      <c r="A39" s="6" t="s">
        <v>21</v>
      </c>
      <c r="C39" s="24">
        <v>0</v>
      </c>
      <c r="D39" s="20"/>
      <c r="E39" s="24">
        <v>0</v>
      </c>
      <c r="F39" s="20"/>
      <c r="G39" s="24">
        <v>0</v>
      </c>
      <c r="H39" s="20"/>
      <c r="I39" s="24">
        <v>0</v>
      </c>
      <c r="J39" s="20"/>
      <c r="K39" s="24">
        <v>495470</v>
      </c>
      <c r="L39" s="20"/>
      <c r="M39" s="24">
        <v>130641913795</v>
      </c>
      <c r="N39" s="20"/>
      <c r="O39" s="24">
        <v>101750110373</v>
      </c>
      <c r="P39" s="20"/>
      <c r="Q39" s="41">
        <v>28891803422</v>
      </c>
      <c r="R39" s="41"/>
    </row>
    <row r="40" spans="1:22" ht="21.75" customHeight="1" x14ac:dyDescent="0.2">
      <c r="A40" s="6" t="s">
        <v>101</v>
      </c>
      <c r="C40" s="24">
        <v>0</v>
      </c>
      <c r="D40" s="20"/>
      <c r="E40" s="24">
        <v>0</v>
      </c>
      <c r="F40" s="20"/>
      <c r="G40" s="24">
        <v>0</v>
      </c>
      <c r="H40" s="20"/>
      <c r="I40" s="24">
        <v>0</v>
      </c>
      <c r="J40" s="20"/>
      <c r="K40" s="24">
        <v>2000000</v>
      </c>
      <c r="L40" s="20"/>
      <c r="M40" s="24">
        <v>14383617321</v>
      </c>
      <c r="N40" s="20"/>
      <c r="O40" s="24">
        <v>13081698000</v>
      </c>
      <c r="P40" s="20"/>
      <c r="Q40" s="41">
        <v>1301919321</v>
      </c>
      <c r="R40" s="41"/>
    </row>
    <row r="41" spans="1:22" ht="21.75" customHeight="1" x14ac:dyDescent="0.2">
      <c r="A41" s="6" t="s">
        <v>38</v>
      </c>
      <c r="C41" s="24">
        <v>0</v>
      </c>
      <c r="D41" s="20"/>
      <c r="E41" s="24">
        <v>0</v>
      </c>
      <c r="F41" s="20"/>
      <c r="G41" s="24">
        <v>0</v>
      </c>
      <c r="H41" s="20"/>
      <c r="I41" s="24">
        <v>0</v>
      </c>
      <c r="J41" s="20"/>
      <c r="K41" s="24">
        <v>4231833</v>
      </c>
      <c r="L41" s="20"/>
      <c r="M41" s="24">
        <v>9940497832</v>
      </c>
      <c r="N41" s="20"/>
      <c r="O41" s="24">
        <v>7479430150</v>
      </c>
      <c r="P41" s="20"/>
      <c r="Q41" s="41">
        <v>2461067682</v>
      </c>
      <c r="R41" s="41"/>
    </row>
    <row r="42" spans="1:22" ht="21.75" customHeight="1" x14ac:dyDescent="0.2">
      <c r="A42" s="6" t="s">
        <v>102</v>
      </c>
      <c r="C42" s="24">
        <v>0</v>
      </c>
      <c r="D42" s="20"/>
      <c r="E42" s="24">
        <v>0</v>
      </c>
      <c r="F42" s="20"/>
      <c r="G42" s="24">
        <v>0</v>
      </c>
      <c r="H42" s="20"/>
      <c r="I42" s="24">
        <v>0</v>
      </c>
      <c r="J42" s="20"/>
      <c r="K42" s="24">
        <v>23138862</v>
      </c>
      <c r="L42" s="20"/>
      <c r="M42" s="24">
        <v>63770504574</v>
      </c>
      <c r="N42" s="20"/>
      <c r="O42" s="24">
        <v>59159049803</v>
      </c>
      <c r="P42" s="20"/>
      <c r="Q42" s="41">
        <v>4611454771</v>
      </c>
      <c r="R42" s="41"/>
    </row>
    <row r="43" spans="1:22" ht="21.75" customHeight="1" x14ac:dyDescent="0.2">
      <c r="A43" s="6" t="s">
        <v>22</v>
      </c>
      <c r="C43" s="24">
        <v>0</v>
      </c>
      <c r="D43" s="20"/>
      <c r="E43" s="24">
        <v>0</v>
      </c>
      <c r="F43" s="20"/>
      <c r="G43" s="24">
        <v>0</v>
      </c>
      <c r="H43" s="20"/>
      <c r="I43" s="24">
        <v>0</v>
      </c>
      <c r="J43" s="20"/>
      <c r="K43" s="24">
        <v>389256</v>
      </c>
      <c r="L43" s="20"/>
      <c r="M43" s="24">
        <v>19880973473</v>
      </c>
      <c r="N43" s="20"/>
      <c r="O43" s="24">
        <v>16400964999</v>
      </c>
      <c r="P43" s="20"/>
      <c r="Q43" s="41">
        <v>3480008474</v>
      </c>
      <c r="R43" s="41"/>
    </row>
    <row r="44" spans="1:22" ht="21.75" customHeight="1" x14ac:dyDescent="0.2">
      <c r="A44" s="6" t="s">
        <v>42</v>
      </c>
      <c r="C44" s="24">
        <v>0</v>
      </c>
      <c r="D44" s="20"/>
      <c r="E44" s="24">
        <v>0</v>
      </c>
      <c r="F44" s="20"/>
      <c r="G44" s="24">
        <v>0</v>
      </c>
      <c r="H44" s="20"/>
      <c r="I44" s="24">
        <v>0</v>
      </c>
      <c r="J44" s="20"/>
      <c r="K44" s="24">
        <v>2350000</v>
      </c>
      <c r="L44" s="20"/>
      <c r="M44" s="24">
        <v>30391587675</v>
      </c>
      <c r="N44" s="20"/>
      <c r="O44" s="24">
        <v>38101317654</v>
      </c>
      <c r="P44" s="20"/>
      <c r="Q44" s="41">
        <v>-7709729979</v>
      </c>
      <c r="R44" s="41"/>
    </row>
    <row r="45" spans="1:22" ht="21.75" customHeight="1" x14ac:dyDescent="0.2">
      <c r="A45" s="6" t="s">
        <v>45</v>
      </c>
      <c r="C45" s="24">
        <v>0</v>
      </c>
      <c r="D45" s="20"/>
      <c r="E45" s="24">
        <v>0</v>
      </c>
      <c r="F45" s="20"/>
      <c r="G45" s="24">
        <v>0</v>
      </c>
      <c r="H45" s="20"/>
      <c r="I45" s="24">
        <v>0</v>
      </c>
      <c r="J45" s="20"/>
      <c r="K45" s="24">
        <v>5418649</v>
      </c>
      <c r="L45" s="20"/>
      <c r="M45" s="24">
        <v>50062362254</v>
      </c>
      <c r="N45" s="20"/>
      <c r="O45" s="24">
        <v>55803187012</v>
      </c>
      <c r="P45" s="20"/>
      <c r="Q45" s="41">
        <v>-5740824758</v>
      </c>
      <c r="R45" s="41"/>
    </row>
    <row r="46" spans="1:22" ht="21.75" customHeight="1" x14ac:dyDescent="0.2">
      <c r="A46" s="6" t="s">
        <v>103</v>
      </c>
      <c r="C46" s="24">
        <v>0</v>
      </c>
      <c r="D46" s="20"/>
      <c r="E46" s="24">
        <v>0</v>
      </c>
      <c r="F46" s="20"/>
      <c r="G46" s="24">
        <v>0</v>
      </c>
      <c r="H46" s="20"/>
      <c r="I46" s="24">
        <v>0</v>
      </c>
      <c r="J46" s="20"/>
      <c r="K46" s="24">
        <v>13712</v>
      </c>
      <c r="L46" s="20"/>
      <c r="M46" s="24">
        <v>124909462878</v>
      </c>
      <c r="N46" s="20"/>
      <c r="O46" s="24">
        <v>90667875403</v>
      </c>
      <c r="P46" s="20"/>
      <c r="Q46" s="41">
        <v>34241587475</v>
      </c>
      <c r="R46" s="41"/>
    </row>
    <row r="47" spans="1:22" ht="21.75" customHeight="1" x14ac:dyDescent="0.2">
      <c r="A47" s="6" t="s">
        <v>104</v>
      </c>
      <c r="C47" s="24">
        <v>0</v>
      </c>
      <c r="D47" s="20"/>
      <c r="E47" s="24">
        <v>0</v>
      </c>
      <c r="F47" s="20"/>
      <c r="G47" s="24">
        <v>0</v>
      </c>
      <c r="H47" s="20"/>
      <c r="I47" s="24">
        <v>0</v>
      </c>
      <c r="J47" s="20"/>
      <c r="K47" s="24">
        <v>38750986</v>
      </c>
      <c r="L47" s="20"/>
      <c r="M47" s="24">
        <v>93412012762</v>
      </c>
      <c r="N47" s="20"/>
      <c r="O47" s="24">
        <v>93951298607</v>
      </c>
      <c r="P47" s="20"/>
      <c r="Q47" s="41">
        <v>-539285845</v>
      </c>
      <c r="R47" s="41"/>
      <c r="V47" s="44"/>
    </row>
    <row r="48" spans="1:22" ht="21.75" customHeight="1" x14ac:dyDescent="0.2">
      <c r="A48" s="6" t="s">
        <v>105</v>
      </c>
      <c r="C48" s="24">
        <v>0</v>
      </c>
      <c r="D48" s="20"/>
      <c r="E48" s="24">
        <v>0</v>
      </c>
      <c r="F48" s="20"/>
      <c r="G48" s="24">
        <v>0</v>
      </c>
      <c r="H48" s="20"/>
      <c r="I48" s="24">
        <v>0</v>
      </c>
      <c r="J48" s="20"/>
      <c r="K48" s="24">
        <v>14908435</v>
      </c>
      <c r="L48" s="20"/>
      <c r="M48" s="24">
        <v>36581409280</v>
      </c>
      <c r="N48" s="20"/>
      <c r="O48" s="24">
        <v>32277371529</v>
      </c>
      <c r="P48" s="20"/>
      <c r="Q48" s="41">
        <v>4304037751</v>
      </c>
      <c r="R48" s="41"/>
      <c r="V48" s="44"/>
    </row>
    <row r="49" spans="1:22" ht="21.75" customHeight="1" x14ac:dyDescent="0.2">
      <c r="A49" s="6" t="s">
        <v>20</v>
      </c>
      <c r="C49" s="24">
        <v>0</v>
      </c>
      <c r="D49" s="20"/>
      <c r="E49" s="24">
        <v>0</v>
      </c>
      <c r="F49" s="20"/>
      <c r="G49" s="24">
        <v>0</v>
      </c>
      <c r="H49" s="20"/>
      <c r="I49" s="24">
        <v>0</v>
      </c>
      <c r="J49" s="20"/>
      <c r="K49" s="24">
        <v>5322535</v>
      </c>
      <c r="L49" s="20"/>
      <c r="M49" s="24">
        <v>47547089782</v>
      </c>
      <c r="N49" s="20"/>
      <c r="O49" s="24">
        <v>55269506000</v>
      </c>
      <c r="P49" s="20"/>
      <c r="Q49" s="41">
        <f>-7722416218+51906</f>
        <v>-7722364312</v>
      </c>
      <c r="R49" s="41"/>
      <c r="V49" s="44"/>
    </row>
    <row r="50" spans="1:22" ht="21.75" customHeight="1" x14ac:dyDescent="0.2">
      <c r="A50" s="7" t="s">
        <v>106</v>
      </c>
      <c r="C50" s="30">
        <v>0</v>
      </c>
      <c r="D50" s="20"/>
      <c r="E50" s="25">
        <v>0</v>
      </c>
      <c r="F50" s="20"/>
      <c r="G50" s="25">
        <v>0</v>
      </c>
      <c r="H50" s="20"/>
      <c r="I50" s="25">
        <v>0</v>
      </c>
      <c r="J50" s="20"/>
      <c r="K50" s="30">
        <v>3500000</v>
      </c>
      <c r="L50" s="20"/>
      <c r="M50" s="25">
        <v>11279585001</v>
      </c>
      <c r="N50" s="20"/>
      <c r="O50" s="25">
        <v>7952214060</v>
      </c>
      <c r="P50" s="20"/>
      <c r="Q50" s="42">
        <v>3327370941</v>
      </c>
      <c r="R50" s="42"/>
      <c r="V50" s="44"/>
    </row>
    <row r="51" spans="1:22" ht="21.75" customHeight="1" x14ac:dyDescent="0.2">
      <c r="A51" s="9" t="s">
        <v>47</v>
      </c>
      <c r="C51" s="30"/>
      <c r="D51" s="20"/>
      <c r="E51" s="26">
        <f>SUM(E8:E50)</f>
        <v>94395692857</v>
      </c>
      <c r="F51" s="20"/>
      <c r="G51" s="26">
        <f>SUM(G8:G50)</f>
        <v>80016498834</v>
      </c>
      <c r="H51" s="20"/>
      <c r="I51" s="26">
        <f>SUM(I8:I50)</f>
        <v>14379194023</v>
      </c>
      <c r="J51" s="20"/>
      <c r="K51" s="30"/>
      <c r="L51" s="20"/>
      <c r="M51" s="26">
        <v>2550589204136</v>
      </c>
      <c r="N51" s="20"/>
      <c r="O51" s="26">
        <v>2335495662731</v>
      </c>
      <c r="P51" s="20"/>
      <c r="Q51" s="43">
        <f t="shared" ref="Q51:R51" si="1">SUM(Q8:R50)</f>
        <v>215093593311</v>
      </c>
      <c r="R51" s="43"/>
      <c r="V51" s="44"/>
    </row>
    <row r="54" spans="1:22" x14ac:dyDescent="0.2">
      <c r="I54" s="44"/>
      <c r="Q54" s="44"/>
    </row>
    <row r="55" spans="1:22" x14ac:dyDescent="0.2">
      <c r="I55" s="44"/>
      <c r="O55" s="44"/>
    </row>
    <row r="56" spans="1:22" x14ac:dyDescent="0.2">
      <c r="I56" s="44"/>
      <c r="O56" s="44"/>
    </row>
    <row r="57" spans="1:22" x14ac:dyDescent="0.2">
      <c r="I57" s="44"/>
      <c r="O57" s="44"/>
    </row>
    <row r="58" spans="1:22" x14ac:dyDescent="0.2">
      <c r="O58" s="44"/>
    </row>
    <row r="59" spans="1:22" x14ac:dyDescent="0.2">
      <c r="O59" s="44"/>
    </row>
    <row r="60" spans="1:22" x14ac:dyDescent="0.2">
      <c r="I60" s="44"/>
    </row>
    <row r="61" spans="1:22" x14ac:dyDescent="0.2">
      <c r="I61" s="44"/>
    </row>
    <row r="62" spans="1:22" x14ac:dyDescent="0.2">
      <c r="I62" s="44"/>
    </row>
    <row r="63" spans="1:22" x14ac:dyDescent="0.2">
      <c r="I63" s="44"/>
    </row>
    <row r="64" spans="1:22" x14ac:dyDescent="0.2">
      <c r="I64" s="44"/>
    </row>
  </sheetData>
  <mergeCells count="52"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2025-10-25T12:06:01Z</dcterms:created>
  <dcterms:modified xsi:type="dcterms:W3CDTF">2025-10-25T13:36:32Z</dcterms:modified>
</cp:coreProperties>
</file>