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4\"/>
    </mc:Choice>
  </mc:AlternateContent>
  <xr:revisionPtr revIDLastSave="0" documentId="13_ncr:1_{2F2B28B4-5AA7-4806-96D3-20DD09BA51A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صورت وضعیت" sheetId="1" state="hidden" r:id="rId1"/>
    <sheet name="سهام" sheetId="2" r:id="rId2"/>
    <sheet name="اوراق مشتقه" sheetId="3" state="hidden" r:id="rId3"/>
    <sheet name="واحدهای صندوق" sheetId="4" state="hidden" r:id="rId4"/>
    <sheet name="اوراق" sheetId="5" state="hidden" r:id="rId5"/>
    <sheet name="تعدیل قیمت" sheetId="6" state="hidden" r:id="rId6"/>
    <sheet name="سپرده" sheetId="7" r:id="rId7"/>
    <sheet name="درآمد" sheetId="8" r:id="rId8"/>
    <sheet name="درآمد سپرده بانکی" sheetId="13" r:id="rId9"/>
    <sheet name="سایر درآمدها" sheetId="14" r:id="rId10"/>
    <sheet name="درآمد سرمایه گذاری در سهام" sheetId="9" r:id="rId11"/>
    <sheet name="سود سپرده بانکی" sheetId="18" r:id="rId12"/>
    <sheet name="درآمد سود سهام" sheetId="15" r:id="rId13"/>
    <sheet name="درآمد ناشی از فروش" sheetId="19" r:id="rId14"/>
    <sheet name="درآمد ناشی از تغییر قیمت اوراق" sheetId="21" r:id="rId15"/>
    <sheet name="درآمد سرمایه گذاری در اوراق به" sheetId="11" state="hidden" r:id="rId16"/>
    <sheet name="مبالغ تخصیصی اوراق" sheetId="12" state="hidden" r:id="rId17"/>
    <sheet name="درآمد سود صندوق" sheetId="16" state="hidden" r:id="rId18"/>
    <sheet name="سود اوراق بهادار" sheetId="17" state="hidden" r:id="rId19"/>
    <sheet name="درآمد اعمال اختیار" sheetId="20" state="hidden" r:id="rId20"/>
  </sheets>
  <definedNames>
    <definedName name="_xlnm.Print_Area" localSheetId="4">اوراق!$A$1:$AM$8</definedName>
    <definedName name="_xlnm.Print_Area" localSheetId="2">'اوراق مشتقه'!$A$1:$AX$46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8">'درآمد سپرده بانکی'!$A$1:$K$13</definedName>
    <definedName name="_xlnm.Print_Area" localSheetId="15">'درآمد سرمایه گذاری در اوراق به'!$A$1:$S$8</definedName>
    <definedName name="_xlnm.Print_Area" localSheetId="10">'درآمد سرمایه گذاری در سهام'!$A$1:$X$64</definedName>
    <definedName name="_xlnm.Print_Area" localSheetId="12">'درآمد سود سهام'!$A$1:$T$34</definedName>
    <definedName name="_xlnm.Print_Area" localSheetId="17">'درآمد سود صندوق'!$A$1:$L$7</definedName>
    <definedName name="_xlnm.Print_Area" localSheetId="14">'درآمد ناشی از تغییر قیمت اوراق'!$A$1:$S$38</definedName>
    <definedName name="_xlnm.Print_Area" localSheetId="13">'درآمد ناشی از فروش'!$A$1:$S$56</definedName>
    <definedName name="_xlnm.Print_Area" localSheetId="9">'سایر درآمدها'!$A$1:$G$11</definedName>
    <definedName name="_xlnm.Print_Area" localSheetId="6">سپرده!$A$1:$M$12</definedName>
    <definedName name="_xlnm.Print_Area" localSheetId="18">'سود اوراق بهادار'!$A$1:$T$7</definedName>
    <definedName name="_xlnm.Print_Area" localSheetId="11">'سود سپرده بانکی'!$A$1:$N$13</definedName>
    <definedName name="_xlnm.Print_Area" localSheetId="1">سهام!$A$1:$AC$41</definedName>
    <definedName name="_xlnm.Print_Area" localSheetId="0">'صورت وضعیت'!$A$1:$C$6</definedName>
    <definedName name="_xlnm.Print_Area" localSheetId="16">'مبالغ تخصیصی اوراق'!$A$1:$R$50</definedName>
    <definedName name="_xlnm.Print_Area" localSheetId="3">'واحدهای صندوق'!$A$1:$AB$8</definedName>
  </definedNames>
  <calcPr calcId="191029"/>
</workbook>
</file>

<file path=xl/calcChain.xml><?xml version="1.0" encoding="utf-8"?>
<calcChain xmlns="http://schemas.openxmlformats.org/spreadsheetml/2006/main">
  <c r="W64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9" i="9"/>
  <c r="F11" i="8"/>
  <c r="H64" i="9"/>
  <c r="H10" i="9"/>
  <c r="H9" i="9"/>
  <c r="G9" i="19"/>
  <c r="I9" i="19" s="1"/>
  <c r="J10" i="9" s="1"/>
  <c r="G8" i="19"/>
  <c r="U64" i="9"/>
  <c r="U63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10" i="9"/>
  <c r="U9" i="9"/>
  <c r="Q64" i="9"/>
  <c r="S64" i="9"/>
  <c r="S53" i="9"/>
  <c r="N64" i="9"/>
  <c r="N44" i="9"/>
  <c r="N25" i="9"/>
  <c r="AB41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9" i="2"/>
  <c r="H37" i="2"/>
  <c r="Q56" i="19"/>
  <c r="J9" i="8"/>
  <c r="J10" i="8"/>
  <c r="J11" i="8"/>
  <c r="J12" i="8"/>
  <c r="F12" i="8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H11" i="9"/>
  <c r="I69" i="9"/>
  <c r="K69" i="9"/>
  <c r="I10" i="19"/>
  <c r="I8" i="19"/>
  <c r="Q55" i="19"/>
  <c r="G56" i="19"/>
  <c r="S34" i="15"/>
  <c r="O34" i="15"/>
  <c r="Q34" i="15"/>
  <c r="S26" i="15"/>
  <c r="Q38" i="21"/>
  <c r="Q37" i="21"/>
  <c r="M13" i="18"/>
  <c r="G13" i="18"/>
  <c r="J13" i="13"/>
  <c r="J9" i="13"/>
  <c r="J10" i="13"/>
  <c r="J11" i="13"/>
  <c r="J12" i="13"/>
  <c r="J8" i="13"/>
  <c r="F13" i="13"/>
  <c r="F9" i="13"/>
  <c r="F10" i="13"/>
  <c r="F11" i="13"/>
  <c r="F12" i="13"/>
  <c r="F8" i="13"/>
  <c r="L10" i="7"/>
  <c r="L11" i="7"/>
  <c r="L9" i="7"/>
  <c r="I56" i="19" l="1"/>
  <c r="J9" i="9"/>
  <c r="J64" i="9"/>
  <c r="F8" i="8" s="1"/>
  <c r="J11" i="9"/>
  <c r="L12" i="7"/>
  <c r="H41" i="2"/>
  <c r="X41" i="2"/>
  <c r="X40" i="2"/>
  <c r="Z41" i="2"/>
  <c r="J41" i="2"/>
  <c r="F13" i="8" l="1"/>
  <c r="J8" i="8"/>
  <c r="J13" i="8" s="1"/>
  <c r="L61" i="9" l="1"/>
  <c r="L55" i="9"/>
  <c r="L47" i="9"/>
  <c r="L53" i="9"/>
  <c r="L63" i="9"/>
  <c r="L29" i="9"/>
  <c r="L30" i="9"/>
  <c r="H10" i="8"/>
  <c r="L23" i="9"/>
  <c r="L24" i="9"/>
  <c r="L32" i="9"/>
  <c r="L40" i="9"/>
  <c r="L48" i="9"/>
  <c r="L56" i="9"/>
  <c r="L10" i="9"/>
  <c r="H11" i="8"/>
  <c r="L37" i="9"/>
  <c r="L15" i="9"/>
  <c r="L22" i="9"/>
  <c r="L38" i="9"/>
  <c r="L54" i="9"/>
  <c r="L62" i="9"/>
  <c r="H9" i="8"/>
  <c r="L39" i="9"/>
  <c r="L17" i="9"/>
  <c r="L25" i="9"/>
  <c r="L33" i="9"/>
  <c r="L41" i="9"/>
  <c r="L49" i="9"/>
  <c r="L57" i="9"/>
  <c r="L11" i="9"/>
  <c r="H12" i="8"/>
  <c r="L18" i="9"/>
  <c r="L26" i="9"/>
  <c r="L34" i="9"/>
  <c r="L42" i="9"/>
  <c r="L50" i="9"/>
  <c r="L58" i="9"/>
  <c r="L12" i="9"/>
  <c r="H13" i="8"/>
  <c r="L19" i="9"/>
  <c r="L27" i="9"/>
  <c r="L35" i="9"/>
  <c r="L43" i="9"/>
  <c r="L51" i="9"/>
  <c r="L59" i="9"/>
  <c r="L13" i="9"/>
  <c r="L20" i="9"/>
  <c r="L28" i="9"/>
  <c r="L36" i="9"/>
  <c r="L44" i="9"/>
  <c r="L52" i="9"/>
  <c r="L60" i="9"/>
  <c r="L14" i="9"/>
  <c r="L21" i="9"/>
  <c r="L45" i="9"/>
  <c r="L46" i="9"/>
  <c r="L16" i="9"/>
  <c r="L31" i="9"/>
  <c r="L9" i="9"/>
  <c r="H8" i="8"/>
  <c r="L64" i="9" l="1"/>
</calcChain>
</file>

<file path=xl/sharedStrings.xml><?xml version="1.0" encoding="utf-8"?>
<sst xmlns="http://schemas.openxmlformats.org/spreadsheetml/2006/main" count="610" uniqueCount="245">
  <si>
    <t>صندوق سرمایه‌گذاری سهام بزرگ کاردان</t>
  </si>
  <si>
    <t>صورت وضعیت پرتفوی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</si>
  <si>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</si>
  <si>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</si>
  <si>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</si>
  <si>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</si>
  <si>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</si>
  <si>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</si>
  <si>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</si>
  <si>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</si>
  <si>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</si>
  <si>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</si>
  <si>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</si>
  <si>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</si>
  <si>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</si>
  <si>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</si>
  <si>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</si>
  <si>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</si>
  <si>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</si>
  <si>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</si>
  <si>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</si>
  <si>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</si>
  <si>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</si>
  <si>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</si>
  <si>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</si>
  <si>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ح . سرمایه‌گذاری‌ سپه‌</t>
  </si>
  <si>
    <t>داروسازی‌ فارابی‌</t>
  </si>
  <si>
    <t>س. و توسعه صنایع لاستیک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</si>
  <si>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</si>
  <si>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</si>
  <si>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</si>
  <si>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</si>
  <si>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</si>
  <si>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سیمان‌ صوفیان‌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</si>
  <si>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</si>
  <si>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</si>
  <si>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</si>
  <si>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</si>
  <si>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</si>
  <si>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</si>
  <si>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</si>
  <si>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</si>
  <si>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</si>
  <si>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</si>
  <si>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</si>
  <si>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</si>
  <si>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کشت و دامداری فکا</t>
  </si>
  <si>
    <t>کشت وصنعت و دامپروری پگاه فارس</t>
  </si>
  <si>
    <t>کیمیا کالای رازی</t>
  </si>
  <si>
    <t>نیان باتری خاوران</t>
  </si>
  <si>
    <t>بانک‌اقتصادنوین‌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</si>
  <si>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</si>
  <si>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</si>
  <si>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</si>
  <si>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</si>
  <si>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</si>
  <si>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</si>
  <si>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</si>
  <si>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</si>
  <si>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</si>
  <si>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</si>
  <si>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</si>
  <si>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</si>
  <si>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</si>
  <si>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</si>
  <si>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</si>
  <si>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</si>
  <si>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</si>
  <si>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</si>
  <si>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</si>
  <si>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</si>
  <si>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</si>
  <si>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</si>
  <si>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</si>
  <si>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</si>
  <si>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</si>
  <si>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</si>
  <si>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</si>
  <si>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</si>
  <si>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</si>
  <si>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</si>
  <si>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</si>
  <si>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</si>
  <si>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</si>
  <si>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</si>
  <si>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</si>
  <si>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</si>
  <si>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</si>
  <si>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</si>
  <si>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</si>
  <si>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</si>
  <si>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</si>
  <si>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</si>
  <si>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</si>
  <si>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</si>
  <si>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اقتصاد نوین ظفر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</si>
  <si>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</si>
  <si>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</si>
  <si>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</si>
  <si>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</si>
  <si>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</si>
  <si>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</si>
  <si>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</si>
  <si>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</si>
  <si>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</si>
  <si>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</si>
  <si>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</si>
  <si>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</si>
  <si>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</si>
  <si>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</si>
  <si>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</si>
  <si>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</si>
  <si>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</si>
  <si>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</si>
  <si>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</si>
  <si>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</si>
  <si>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</si>
  <si>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</si>
  <si>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</si>
  <si>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</si>
  <si>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</si>
  <si>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تندگویان</t>
  </si>
  <si>
    <t>پویا</t>
  </si>
  <si>
    <t>مبین انرژی خلیج فارس</t>
  </si>
  <si>
    <t>پدیده شیمی قرن</t>
  </si>
  <si>
    <t>گروه مالی صبا تامین</t>
  </si>
  <si>
    <t>نساجی بابکان</t>
  </si>
  <si>
    <t>تولیدی چدن سازان</t>
  </si>
  <si>
    <t>سرمایه گذاری تامین اجتماعی</t>
  </si>
  <si>
    <t>صنایع الکترونیک مادیران</t>
  </si>
  <si>
    <t>صنایع مس افق کرمان</t>
  </si>
  <si>
    <t>سیمان‌مازندران‌</t>
  </si>
  <si>
    <t>گروه انتخاب الکترونیک آرمان</t>
  </si>
  <si>
    <t>کانی کربن طبس</t>
  </si>
  <si>
    <t>سرمایه‌گذاری صنایع پتروشیمی‌</t>
  </si>
  <si>
    <t>ح . کاشی‌ الوند</t>
  </si>
  <si>
    <t>س. نفت و گاز و پتروشیمی تأمین</t>
  </si>
  <si>
    <t>پخش هجرت</t>
  </si>
  <si>
    <t>تولیدی برنا باطری</t>
  </si>
  <si>
    <t>صنایع شیمیایی کیمیاگران امروز</t>
  </si>
  <si>
    <t>گواهی سپرده کالایی شمش طلا غیرفعال</t>
  </si>
  <si>
    <t>سرمایه گذاری سبحان</t>
  </si>
  <si>
    <t>بیمه کوثر</t>
  </si>
  <si>
    <t>ایمن خودرو شرق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</si>
  <si>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</si>
  <si>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</si>
  <si>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</si>
  <si>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</si>
  <si>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</si>
  <si>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</si>
  <si>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</si>
  <si>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</si>
  <si>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</si>
  <si>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</si>
  <si>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</si>
  <si>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</si>
  <si>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</si>
  <si>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</si>
  <si>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</si>
  <si>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</si>
  <si>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</si>
  <si>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</si>
  <si>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</si>
  <si>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</si>
  <si>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</si>
  <si>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</si>
  <si>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</si>
  <si>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</si>
  <si>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</si>
  <si>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</si>
  <si>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</si>
  <si>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</si>
  <si>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</si>
  <si>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</si>
  <si>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</si>
  <si>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</si>
  <si>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</si>
  <si>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</si>
  <si>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خاورمیانه مهستان</t>
  </si>
  <si>
    <t>سپرده کوتاه مدت بانک سامان ملاصدرا</t>
  </si>
  <si>
    <t>سپرده کوتاه مدت بانک پاسارگاد گلفام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</si>
  <si>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</si>
  <si>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</si>
  <si>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</si>
  <si>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</si>
  <si>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</si>
  <si>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</si>
  <si>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</si>
  <si>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</si>
  <si>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</si>
  <si>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</si>
  <si>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</si>
  <si>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</si>
  <si>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1403/12/25</t>
  </si>
  <si>
    <t>1404/05/12</t>
  </si>
  <si>
    <t>1404/04/31</t>
  </si>
  <si>
    <t>1404/03/06</t>
  </si>
  <si>
    <t>1403/11/23</t>
  </si>
  <si>
    <t>1403/11/20</t>
  </si>
  <si>
    <t>1404/08/24</t>
  </si>
  <si>
    <t>1404/05/13</t>
  </si>
  <si>
    <t>1404/02/22</t>
  </si>
  <si>
    <t>1404/05/04</t>
  </si>
  <si>
    <t>1404/04/29</t>
  </si>
  <si>
    <t>1404/05/08</t>
  </si>
  <si>
    <t>1404/09/22</t>
  </si>
  <si>
    <t>1404/03/03</t>
  </si>
  <si>
    <t>1404/02/31</t>
  </si>
  <si>
    <t>1404/06/17</t>
  </si>
  <si>
    <t>1403/12/27</t>
  </si>
  <si>
    <t>1404/04/17</t>
  </si>
  <si>
    <t>1404/04/21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</si>
  <si>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</si>
  <si>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</si>
  <si>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</si>
  <si>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</si>
  <si>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</si>
  <si>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</si>
  <si>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</si>
  <si>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</si>
  <si>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</si>
  <si>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</si>
  <si>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</si>
  <si>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</si>
  <si>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</si>
  <si>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</si>
  <si>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</si>
  <si>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</si>
  <si>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</si>
  <si>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</si>
  <si>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</si>
  <si>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</si>
  <si>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</si>
  <si>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</si>
  <si>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</si>
  <si>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</si>
  <si>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</si>
  <si>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</si>
  <si>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</si>
  <si>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بانک تجارت </t>
  </si>
  <si>
    <t xml:space="preserve">بانک خاورمیانه </t>
  </si>
  <si>
    <t xml:space="preserve">بانک سامان </t>
  </si>
  <si>
    <t>بانک اقتصاد نوین</t>
  </si>
  <si>
    <t xml:space="preserve">بانک پاسارگاد </t>
  </si>
  <si>
    <t xml:space="preserve">بانک اقتصاد نوین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</si>
</sst>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0.00000000"/>
    <numFmt numFmtId="165" formatCode="_ * #,##0_-_ ;_ * #,##0\-_ ;_ * &quot;-&quot;??_-_ ;_ @_ 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2" fontId="8" fillId="0" borderId="0" xfId="0" applyNumberFormat="1" applyFont="1" applyAlignment="1">
      <alignment horizontal="left"/>
    </xf>
    <xf numFmtId="165" fontId="0" fillId="0" borderId="0" xfId="1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vertical="top"/>
    </xf>
    <xf numFmtId="0" fontId="5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left"/>
    </xf>
    <xf numFmtId="0" fontId="4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35" t="s">
        <v>0</v>
      </c>
      <c r="B1" s="35"/>
      <c r="C1" s="35"/>
    </row>
    <row r="2" spans="1:3" ht="21.75" customHeight="1">
      <c r="A2" s="35" t="s">
        <v>1</v>
      </c>
      <c r="B2" s="35"/>
      <c r="C2" s="35"/>
    </row>
    <row r="3" spans="1:3" ht="21.75" customHeight="1">
      <c r="A3" s="35" t="s">
        <v>2</v>
      </c>
      <c r="B3" s="35"/>
      <c r="C3" s="35"/>
    </row>
    <row r="4" spans="1:3" ht="7.35" customHeight="1"/>
    <row r="5" spans="1:3" ht="123.6" customHeight="1">
      <c r="B5" s="36"/>
    </row>
    <row r="6" spans="1:3" ht="123.6" customHeight="1">
      <c r="B6" s="3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1" sqref="F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style="23" customWidth="1"/>
    <col min="5" max="5" width="1.28515625" style="23" customWidth="1"/>
    <col min="6" max="6" width="19.42578125" style="23" customWidth="1"/>
    <col min="7" max="7" width="0.28515625" customWidth="1"/>
  </cols>
  <sheetData>
    <row r="1" spans="1:6" ht="29.1" customHeight="1">
      <c r="A1" s="35" t="s">
        <v>0</v>
      </c>
      <c r="B1" s="35"/>
      <c r="C1" s="35"/>
      <c r="D1" s="35"/>
      <c r="E1" s="35"/>
      <c r="F1" s="35"/>
    </row>
    <row r="2" spans="1:6" ht="21.75" customHeight="1">
      <c r="A2" s="35" t="s">
        <v>96</v>
      </c>
      <c r="B2" s="35"/>
      <c r="C2" s="35"/>
      <c r="D2" s="35"/>
      <c r="E2" s="35"/>
      <c r="F2" s="35"/>
    </row>
    <row r="3" spans="1:6" ht="21.75" customHeight="1">
      <c r="A3" s="35" t="s">
        <v>2</v>
      </c>
      <c r="B3" s="35"/>
      <c r="C3" s="35"/>
      <c r="D3" s="35"/>
      <c r="E3" s="35"/>
      <c r="F3" s="35"/>
    </row>
    <row r="4" spans="1:6" ht="14.45" customHeight="1"/>
    <row r="5" spans="1:6" ht="29.1" customHeight="1">
      <c r="A5" s="1" t="s">
        <v>181</v>
      </c>
      <c r="B5" s="37" t="s">
        <v>111</v>
      </c>
      <c r="C5" s="37"/>
      <c r="D5" s="37"/>
      <c r="E5" s="37"/>
      <c r="F5" s="37"/>
    </row>
    <row r="6" spans="1:6" ht="14.45" customHeight="1">
      <c r="D6" s="2" t="s">
        <v>115</v>
      </c>
      <c r="F6" s="2" t="s">
        <v>9</v>
      </c>
    </row>
    <row r="7" spans="1:6" ht="14.45" customHeight="1">
      <c r="A7" s="38" t="s">
        <v>111</v>
      </c>
      <c r="B7" s="38"/>
      <c r="D7" s="4" t="s">
        <v>91</v>
      </c>
      <c r="F7" s="4" t="s">
        <v>91</v>
      </c>
    </row>
    <row r="8" spans="1:6" ht="21.75" customHeight="1">
      <c r="A8" s="40" t="s">
        <v>111</v>
      </c>
      <c r="B8" s="40"/>
      <c r="D8" s="24">
        <v>30141482201</v>
      </c>
      <c r="F8" s="24">
        <v>569159723</v>
      </c>
    </row>
    <row r="9" spans="1:6" ht="21.75" customHeight="1">
      <c r="A9" s="42" t="s">
        <v>182</v>
      </c>
      <c r="B9" s="42"/>
      <c r="D9" s="25">
        <v>0</v>
      </c>
      <c r="F9" s="25">
        <v>3383</v>
      </c>
    </row>
    <row r="10" spans="1:6" ht="21.75" customHeight="1">
      <c r="A10" s="45" t="s">
        <v>183</v>
      </c>
      <c r="B10" s="45"/>
      <c r="D10" s="26">
        <v>51871162</v>
      </c>
      <c r="F10" s="26">
        <v>430398468</v>
      </c>
    </row>
    <row r="11" spans="1:6" ht="21.75" customHeight="1">
      <c r="A11" s="44" t="s">
        <v>51</v>
      </c>
      <c r="B11" s="44"/>
      <c r="D11" s="27">
        <v>30193353363</v>
      </c>
      <c r="F11" s="27">
        <v>999561574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71"/>
  <sheetViews>
    <sheetView rightToLeft="1" topLeftCell="A58" workbookViewId="0">
      <selection activeCell="W64" sqref="W64"/>
    </sheetView>
  </sheetViews>
  <sheetFormatPr defaultRowHeight="12.75"/>
  <cols>
    <col min="1" max="1" width="5.140625" customWidth="1"/>
    <col min="2" max="2" width="28.85546875" customWidth="1"/>
    <col min="3" max="3" width="1.28515625" customWidth="1"/>
    <col min="4" max="4" width="14.7109375" style="11" bestFit="1" customWidth="1"/>
    <col min="5" max="5" width="1.28515625" style="11" customWidth="1"/>
    <col min="6" max="6" width="16.140625" style="11" bestFit="1" customWidth="1"/>
    <col min="7" max="7" width="1.28515625" style="11" customWidth="1"/>
    <col min="8" max="8" width="14.42578125" style="11" bestFit="1" customWidth="1"/>
    <col min="9" max="9" width="1.28515625" style="11" customWidth="1"/>
    <col min="10" max="10" width="16" style="11" bestFit="1" customWidth="1"/>
    <col min="11" max="11" width="1.28515625" style="11" customWidth="1"/>
    <col min="12" max="12" width="17.28515625" style="11" bestFit="1" customWidth="1"/>
    <col min="13" max="13" width="1.28515625" style="11" customWidth="1"/>
    <col min="14" max="14" width="16" style="11" bestFit="1" customWidth="1"/>
    <col min="15" max="16" width="1.28515625" style="11" customWidth="1"/>
    <col min="17" max="17" width="16.140625" style="11" bestFit="1" customWidth="1"/>
    <col min="18" max="18" width="1.28515625" style="11" customWidth="1"/>
    <col min="19" max="19" width="16.140625" style="11" bestFit="1" customWidth="1"/>
    <col min="20" max="20" width="1.28515625" style="11" customWidth="1"/>
    <col min="21" max="21" width="16" style="11" bestFit="1" customWidth="1"/>
    <col min="22" max="22" width="1.28515625" style="11" customWidth="1"/>
    <col min="23" max="23" width="17.28515625" style="11" bestFit="1" customWidth="1"/>
    <col min="24" max="24" width="0.28515625" customWidth="1"/>
    <col min="26" max="26" width="15.7109375" customWidth="1"/>
    <col min="28" max="28" width="21.28515625" customWidth="1"/>
  </cols>
  <sheetData>
    <row r="1" spans="1:28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8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8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8" ht="14.45" customHeight="1"/>
    <row r="5" spans="1:28" ht="14.45" customHeight="1">
      <c r="A5" s="1" t="s">
        <v>113</v>
      </c>
      <c r="B5" s="37" t="s">
        <v>114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8" ht="14.45" customHeight="1">
      <c r="D6" s="38" t="s">
        <v>115</v>
      </c>
      <c r="E6" s="38"/>
      <c r="F6" s="38"/>
      <c r="G6" s="38"/>
      <c r="H6" s="38"/>
      <c r="I6" s="38"/>
      <c r="J6" s="38"/>
      <c r="K6" s="38"/>
      <c r="L6" s="38"/>
      <c r="N6" s="38" t="s">
        <v>116</v>
      </c>
      <c r="O6" s="38"/>
      <c r="P6" s="38"/>
      <c r="Q6" s="38"/>
      <c r="R6" s="38"/>
      <c r="S6" s="38"/>
      <c r="T6" s="38"/>
      <c r="U6" s="38"/>
      <c r="V6" s="38"/>
      <c r="W6" s="38"/>
    </row>
    <row r="7" spans="1:28" ht="14.45" customHeight="1">
      <c r="D7" s="12"/>
      <c r="E7" s="12"/>
      <c r="F7" s="12"/>
      <c r="G7" s="12"/>
      <c r="H7" s="12"/>
      <c r="I7" s="12"/>
      <c r="J7" s="39" t="s">
        <v>51</v>
      </c>
      <c r="K7" s="39"/>
      <c r="L7" s="39"/>
      <c r="N7" s="12"/>
      <c r="O7" s="12"/>
      <c r="P7" s="12"/>
      <c r="Q7" s="12"/>
      <c r="R7" s="12"/>
      <c r="S7" s="12"/>
      <c r="T7" s="12"/>
      <c r="U7" s="39" t="s">
        <v>51</v>
      </c>
      <c r="V7" s="39"/>
      <c r="W7" s="39"/>
    </row>
    <row r="8" spans="1:28" ht="14.45" customHeight="1">
      <c r="A8" s="38" t="s">
        <v>117</v>
      </c>
      <c r="B8" s="38"/>
      <c r="D8" s="2" t="s">
        <v>118</v>
      </c>
      <c r="F8" s="2" t="s">
        <v>119</v>
      </c>
      <c r="H8" s="2" t="s">
        <v>120</v>
      </c>
      <c r="J8" s="4" t="s">
        <v>91</v>
      </c>
      <c r="K8" s="12"/>
      <c r="L8" s="4" t="s">
        <v>101</v>
      </c>
      <c r="N8" s="2" t="s">
        <v>118</v>
      </c>
      <c r="P8" s="38" t="s">
        <v>119</v>
      </c>
      <c r="Q8" s="38"/>
      <c r="S8" s="2" t="s">
        <v>120</v>
      </c>
      <c r="U8" s="4" t="s">
        <v>91</v>
      </c>
      <c r="V8" s="12"/>
      <c r="W8" s="4" t="s">
        <v>101</v>
      </c>
    </row>
    <row r="9" spans="1:28" ht="21.75" customHeight="1">
      <c r="A9" s="40" t="s">
        <v>25</v>
      </c>
      <c r="B9" s="40"/>
      <c r="D9" s="13">
        <v>0</v>
      </c>
      <c r="F9" s="13">
        <v>0</v>
      </c>
      <c r="H9" s="13">
        <f>'درآمد ناشی از فروش'!I8</f>
        <v>-2251618643</v>
      </c>
      <c r="J9" s="13">
        <f>D9+F9+H9</f>
        <v>-2251618643</v>
      </c>
      <c r="L9" s="14">
        <f>J9/درآمد!$F$13*100</f>
        <v>-0.90552081741639767</v>
      </c>
      <c r="N9" s="13">
        <v>0</v>
      </c>
      <c r="P9" s="41">
        <v>0</v>
      </c>
      <c r="Q9" s="41"/>
      <c r="S9" s="13">
        <v>336977565</v>
      </c>
      <c r="U9" s="13">
        <f>N9+P9+S9</f>
        <v>336977565</v>
      </c>
      <c r="W9" s="14">
        <f>U9/723452966714*100</f>
        <v>4.65790563456513E-2</v>
      </c>
      <c r="Z9" s="15"/>
      <c r="AA9" s="62"/>
      <c r="AB9" s="30"/>
    </row>
    <row r="10" spans="1:28" ht="21.75" customHeight="1">
      <c r="A10" s="42" t="s">
        <v>28</v>
      </c>
      <c r="B10" s="42"/>
      <c r="D10" s="15">
        <v>0</v>
      </c>
      <c r="F10" s="15">
        <v>0</v>
      </c>
      <c r="H10" s="15">
        <f>'درآمد ناشی از فروش'!I9</f>
        <v>5819858700</v>
      </c>
      <c r="J10" s="15">
        <f t="shared" ref="J10:J63" si="0">D10+F10+H10</f>
        <v>5819858700</v>
      </c>
      <c r="L10" s="16">
        <f>J10/درآمد!$F$13*100</f>
        <v>2.3405398705752027</v>
      </c>
      <c r="N10" s="15">
        <v>4205733689</v>
      </c>
      <c r="P10" s="43">
        <v>0</v>
      </c>
      <c r="Q10" s="43"/>
      <c r="S10" s="15">
        <v>15430602208</v>
      </c>
      <c r="U10" s="15">
        <f>N10+P10+S10</f>
        <v>19636335897</v>
      </c>
      <c r="W10" s="61">
        <f t="shared" ref="W10:W63" si="1">U10/723452966714*100</f>
        <v>2.7142519003260599</v>
      </c>
      <c r="Z10" s="42"/>
      <c r="AA10" s="42"/>
      <c r="AB10" s="30"/>
    </row>
    <row r="11" spans="1:28" ht="21.75" customHeight="1">
      <c r="A11" s="42" t="s">
        <v>39</v>
      </c>
      <c r="B11" s="42"/>
      <c r="D11" s="15">
        <v>0</v>
      </c>
      <c r="F11" s="15">
        <v>540863320</v>
      </c>
      <c r="H11" s="15">
        <f>'درآمد ناشی از فروش'!I10</f>
        <v>1804566815</v>
      </c>
      <c r="J11" s="15">
        <f t="shared" si="0"/>
        <v>2345430135</v>
      </c>
      <c r="L11" s="16">
        <f>J11/درآمد!$F$13*100</f>
        <v>0.94324845801085877</v>
      </c>
      <c r="N11" s="15">
        <v>0</v>
      </c>
      <c r="P11" s="43">
        <v>3112390822</v>
      </c>
      <c r="Q11" s="43"/>
      <c r="S11" s="15">
        <v>1804566815</v>
      </c>
      <c r="U11" s="15">
        <f t="shared" ref="U11:U62" si="2">N11+P11+S11</f>
        <v>4916957637</v>
      </c>
      <c r="W11" s="61">
        <f t="shared" si="1"/>
        <v>0.6796513198823888</v>
      </c>
      <c r="Z11" s="15"/>
    </row>
    <row r="12" spans="1:28" ht="21.75" customHeight="1">
      <c r="A12" s="42" t="s">
        <v>30</v>
      </c>
      <c r="B12" s="42"/>
      <c r="D12" s="15">
        <v>0</v>
      </c>
      <c r="F12" s="15">
        <v>10679322846</v>
      </c>
      <c r="H12" s="15">
        <v>0</v>
      </c>
      <c r="J12" s="15">
        <f t="shared" si="0"/>
        <v>10679322846</v>
      </c>
      <c r="L12" s="16">
        <f>J12/درآمد!$F$13*100</f>
        <v>4.2948432599931756</v>
      </c>
      <c r="N12" s="15">
        <v>20926026000</v>
      </c>
      <c r="P12" s="43">
        <v>11125362774</v>
      </c>
      <c r="Q12" s="43"/>
      <c r="S12" s="15">
        <v>-2437192103</v>
      </c>
      <c r="U12" s="15">
        <f t="shared" si="2"/>
        <v>29614196671</v>
      </c>
      <c r="W12" s="61">
        <f t="shared" si="1"/>
        <v>4.0934515488285053</v>
      </c>
      <c r="Z12" s="15"/>
    </row>
    <row r="13" spans="1:28" ht="21.75" customHeight="1">
      <c r="A13" s="42" t="s">
        <v>43</v>
      </c>
      <c r="B13" s="42"/>
      <c r="D13" s="15">
        <v>0</v>
      </c>
      <c r="F13" s="15">
        <v>7254520739</v>
      </c>
      <c r="H13" s="15">
        <v>0</v>
      </c>
      <c r="J13" s="15">
        <f t="shared" si="0"/>
        <v>7254520739</v>
      </c>
      <c r="L13" s="16">
        <f>J13/درآمد!$F$13*100</f>
        <v>2.9175098411829454</v>
      </c>
      <c r="N13" s="15">
        <v>3401469750</v>
      </c>
      <c r="P13" s="43">
        <v>12991298892</v>
      </c>
      <c r="Q13" s="43"/>
      <c r="S13" s="15">
        <v>-8261347011</v>
      </c>
      <c r="U13" s="15">
        <f t="shared" si="2"/>
        <v>8131421631</v>
      </c>
      <c r="W13" s="61">
        <f t="shared" si="1"/>
        <v>1.1239737764755846</v>
      </c>
      <c r="Z13" s="15"/>
    </row>
    <row r="14" spans="1:28" ht="21.75" customHeight="1">
      <c r="A14" s="42" t="s">
        <v>31</v>
      </c>
      <c r="B14" s="42"/>
      <c r="D14" s="15">
        <v>0</v>
      </c>
      <c r="F14" s="15">
        <v>11366180398</v>
      </c>
      <c r="H14" s="15">
        <v>0</v>
      </c>
      <c r="J14" s="15">
        <f t="shared" si="0"/>
        <v>11366180398</v>
      </c>
      <c r="L14" s="16">
        <f>J14/درآمد!$F$13*100</f>
        <v>4.5710729021083152</v>
      </c>
      <c r="N14" s="15">
        <v>5752373890</v>
      </c>
      <c r="P14" s="43">
        <v>-3054416548</v>
      </c>
      <c r="Q14" s="43"/>
      <c r="S14" s="15">
        <v>-10200283048</v>
      </c>
      <c r="U14" s="15">
        <f t="shared" si="2"/>
        <v>-7502325706</v>
      </c>
      <c r="W14" s="61">
        <f t="shared" si="1"/>
        <v>-1.0370163716483682</v>
      </c>
      <c r="Z14" s="31"/>
    </row>
    <row r="15" spans="1:28" ht="21.75" customHeight="1">
      <c r="A15" s="42" t="s">
        <v>29</v>
      </c>
      <c r="B15" s="42"/>
      <c r="D15" s="15">
        <v>0</v>
      </c>
      <c r="F15" s="15">
        <v>8527164566</v>
      </c>
      <c r="H15" s="15">
        <v>0</v>
      </c>
      <c r="J15" s="15">
        <f t="shared" si="0"/>
        <v>8527164566</v>
      </c>
      <c r="L15" s="16">
        <f>J15/درآمد!$F$13*100</f>
        <v>3.4293218578793154</v>
      </c>
      <c r="N15" s="15">
        <v>9340862000</v>
      </c>
      <c r="P15" s="43">
        <v>8701269209</v>
      </c>
      <c r="Q15" s="43"/>
      <c r="S15" s="15">
        <v>-4211880633</v>
      </c>
      <c r="U15" s="15">
        <f t="shared" si="2"/>
        <v>13830250576</v>
      </c>
      <c r="W15" s="61">
        <f t="shared" si="1"/>
        <v>1.9117000292110851</v>
      </c>
    </row>
    <row r="16" spans="1:28" ht="21.75" customHeight="1">
      <c r="A16" s="42" t="s">
        <v>121</v>
      </c>
      <c r="B16" s="42"/>
      <c r="D16" s="15">
        <v>0</v>
      </c>
      <c r="F16" s="15">
        <v>0</v>
      </c>
      <c r="H16" s="15">
        <v>0</v>
      </c>
      <c r="J16" s="15">
        <f t="shared" si="0"/>
        <v>0</v>
      </c>
      <c r="L16" s="16">
        <f>J16/درآمد!$F$13*100</f>
        <v>0</v>
      </c>
      <c r="N16" s="15">
        <v>0</v>
      </c>
      <c r="P16" s="43">
        <v>0</v>
      </c>
      <c r="Q16" s="43"/>
      <c r="S16" s="15">
        <v>976108456</v>
      </c>
      <c r="U16" s="15">
        <f t="shared" si="2"/>
        <v>976108456</v>
      </c>
      <c r="W16" s="61">
        <f t="shared" si="1"/>
        <v>0.13492355424756747</v>
      </c>
    </row>
    <row r="17" spans="1:23" ht="21.75" customHeight="1">
      <c r="A17" s="42" t="s">
        <v>122</v>
      </c>
      <c r="B17" s="42"/>
      <c r="D17" s="15">
        <v>0</v>
      </c>
      <c r="F17" s="15">
        <v>0</v>
      </c>
      <c r="H17" s="15">
        <v>0</v>
      </c>
      <c r="J17" s="15">
        <f t="shared" si="0"/>
        <v>0</v>
      </c>
      <c r="L17" s="16">
        <f>J17/درآمد!$F$13*100</f>
        <v>0</v>
      </c>
      <c r="N17" s="15">
        <v>470000000</v>
      </c>
      <c r="P17" s="43">
        <v>0</v>
      </c>
      <c r="Q17" s="43"/>
      <c r="S17" s="15">
        <v>1001924153</v>
      </c>
      <c r="U17" s="15">
        <f t="shared" si="2"/>
        <v>1471924153</v>
      </c>
      <c r="W17" s="61">
        <f t="shared" si="1"/>
        <v>0.20345816808045389</v>
      </c>
    </row>
    <row r="18" spans="1:23" ht="21.75" customHeight="1">
      <c r="A18" s="42" t="s">
        <v>123</v>
      </c>
      <c r="B18" s="42"/>
      <c r="D18" s="15">
        <v>0</v>
      </c>
      <c r="F18" s="15">
        <v>0</v>
      </c>
      <c r="H18" s="15">
        <v>0</v>
      </c>
      <c r="J18" s="15">
        <f t="shared" si="0"/>
        <v>0</v>
      </c>
      <c r="L18" s="16">
        <f>J18/درآمد!$F$13*100</f>
        <v>0</v>
      </c>
      <c r="N18" s="15">
        <v>0</v>
      </c>
      <c r="P18" s="43">
        <v>0</v>
      </c>
      <c r="Q18" s="43"/>
      <c r="S18" s="15">
        <v>7072951913</v>
      </c>
      <c r="U18" s="15">
        <f t="shared" si="2"/>
        <v>7072951913</v>
      </c>
      <c r="W18" s="61">
        <f t="shared" si="1"/>
        <v>0.97766575553986557</v>
      </c>
    </row>
    <row r="19" spans="1:23" ht="21.75" customHeight="1">
      <c r="A19" s="42" t="s">
        <v>124</v>
      </c>
      <c r="B19" s="42"/>
      <c r="D19" s="15">
        <v>0</v>
      </c>
      <c r="F19" s="15">
        <v>0</v>
      </c>
      <c r="H19" s="15">
        <v>0</v>
      </c>
      <c r="J19" s="15">
        <f t="shared" si="0"/>
        <v>0</v>
      </c>
      <c r="L19" s="16">
        <f>J19/درآمد!$F$13*100</f>
        <v>0</v>
      </c>
      <c r="N19" s="15">
        <v>0</v>
      </c>
      <c r="P19" s="43">
        <v>0</v>
      </c>
      <c r="Q19" s="43"/>
      <c r="S19" s="15">
        <v>-10720063</v>
      </c>
      <c r="U19" s="15">
        <f t="shared" si="2"/>
        <v>-10720063</v>
      </c>
      <c r="W19" s="61">
        <f t="shared" si="1"/>
        <v>-1.4817912833631275E-3</v>
      </c>
    </row>
    <row r="20" spans="1:23" ht="21.75" customHeight="1">
      <c r="A20" s="42" t="s">
        <v>37</v>
      </c>
      <c r="B20" s="42"/>
      <c r="D20" s="15">
        <v>0</v>
      </c>
      <c r="F20" s="15">
        <v>3088093636</v>
      </c>
      <c r="H20" s="15">
        <v>0</v>
      </c>
      <c r="J20" s="15">
        <f t="shared" si="0"/>
        <v>3088093636</v>
      </c>
      <c r="L20" s="16">
        <f>J20/درآمد!$F$13*100</f>
        <v>1.2419212650519416</v>
      </c>
      <c r="N20" s="15">
        <v>1359611429</v>
      </c>
      <c r="P20" s="43">
        <v>3346807976</v>
      </c>
      <c r="Q20" s="43"/>
      <c r="S20" s="15">
        <v>5476474127</v>
      </c>
      <c r="U20" s="15">
        <f t="shared" si="2"/>
        <v>10182893532</v>
      </c>
      <c r="W20" s="61">
        <f t="shared" si="1"/>
        <v>1.4075405037388653</v>
      </c>
    </row>
    <row r="21" spans="1:23" ht="21.75" customHeight="1">
      <c r="A21" s="42" t="s">
        <v>44</v>
      </c>
      <c r="B21" s="42"/>
      <c r="D21" s="15">
        <v>0</v>
      </c>
      <c r="F21" s="15">
        <v>4045128436</v>
      </c>
      <c r="H21" s="15">
        <v>0</v>
      </c>
      <c r="J21" s="15">
        <f t="shared" si="0"/>
        <v>4045128436</v>
      </c>
      <c r="L21" s="16">
        <f>J21/درآمد!$F$13*100</f>
        <v>1.6268065728220364</v>
      </c>
      <c r="N21" s="15">
        <v>4767463200</v>
      </c>
      <c r="P21" s="43">
        <v>344704126</v>
      </c>
      <c r="Q21" s="43"/>
      <c r="S21" s="15">
        <v>7474838599</v>
      </c>
      <c r="U21" s="15">
        <f t="shared" si="2"/>
        <v>12587005925</v>
      </c>
      <c r="W21" s="61">
        <f t="shared" si="1"/>
        <v>1.7398513108836242</v>
      </c>
    </row>
    <row r="22" spans="1:23" ht="21.75" customHeight="1">
      <c r="A22" s="42" t="s">
        <v>33</v>
      </c>
      <c r="B22" s="42"/>
      <c r="D22" s="15">
        <v>0</v>
      </c>
      <c r="F22" s="15">
        <v>1226120325</v>
      </c>
      <c r="H22" s="15">
        <v>0</v>
      </c>
      <c r="J22" s="15">
        <f t="shared" si="0"/>
        <v>1226120325</v>
      </c>
      <c r="L22" s="16">
        <f>J22/درآمد!$F$13*100</f>
        <v>0.49310192132072306</v>
      </c>
      <c r="N22" s="15">
        <v>8020962300</v>
      </c>
      <c r="P22" s="43">
        <v>35090043023</v>
      </c>
      <c r="Q22" s="43"/>
      <c r="S22" s="15">
        <v>38973571608</v>
      </c>
      <c r="U22" s="15">
        <f t="shared" si="2"/>
        <v>82084576931</v>
      </c>
      <c r="W22" s="61">
        <f t="shared" si="1"/>
        <v>11.346221621543256</v>
      </c>
    </row>
    <row r="23" spans="1:23" ht="21.75" customHeight="1">
      <c r="A23" s="42" t="s">
        <v>26</v>
      </c>
      <c r="B23" s="42"/>
      <c r="D23" s="15">
        <v>0</v>
      </c>
      <c r="F23" s="15">
        <v>11805582385</v>
      </c>
      <c r="H23" s="15">
        <v>0</v>
      </c>
      <c r="J23" s="15">
        <f t="shared" si="0"/>
        <v>11805582385</v>
      </c>
      <c r="L23" s="16">
        <f>J23/درآمد!$F$13*100</f>
        <v>4.7477847301434988</v>
      </c>
      <c r="N23" s="15">
        <v>7395097000</v>
      </c>
      <c r="P23" s="43">
        <v>17222198318</v>
      </c>
      <c r="Q23" s="43"/>
      <c r="S23" s="15">
        <v>-688836776</v>
      </c>
      <c r="U23" s="15">
        <f t="shared" si="2"/>
        <v>23928458542</v>
      </c>
      <c r="W23" s="61">
        <f t="shared" si="1"/>
        <v>3.3075347870485063</v>
      </c>
    </row>
    <row r="24" spans="1:23" ht="21.75" customHeight="1">
      <c r="A24" s="42" t="s">
        <v>19</v>
      </c>
      <c r="B24" s="42"/>
      <c r="D24" s="15">
        <v>0</v>
      </c>
      <c r="F24" s="15">
        <v>14250567963</v>
      </c>
      <c r="H24" s="15">
        <v>0</v>
      </c>
      <c r="J24" s="15">
        <f t="shared" si="0"/>
        <v>14250567963</v>
      </c>
      <c r="L24" s="16">
        <f>J24/درآمد!$F$13*100</f>
        <v>5.7310708412462237</v>
      </c>
      <c r="N24" s="15">
        <v>5652724320</v>
      </c>
      <c r="P24" s="43">
        <v>40712955853</v>
      </c>
      <c r="Q24" s="43"/>
      <c r="S24" s="15">
        <v>6308628693</v>
      </c>
      <c r="U24" s="15">
        <f t="shared" si="2"/>
        <v>52674308866</v>
      </c>
      <c r="W24" s="61">
        <f t="shared" si="1"/>
        <v>7.2809583054517404</v>
      </c>
    </row>
    <row r="25" spans="1:23" ht="21.75" customHeight="1">
      <c r="A25" s="42" t="s">
        <v>23</v>
      </c>
      <c r="B25" s="42"/>
      <c r="D25" s="15">
        <v>0</v>
      </c>
      <c r="F25" s="15">
        <v>1800780397</v>
      </c>
      <c r="H25" s="15">
        <v>0</v>
      </c>
      <c r="J25" s="15">
        <f t="shared" si="0"/>
        <v>1800780397</v>
      </c>
      <c r="L25" s="16">
        <f>J25/درآمد!$F$13*100</f>
        <v>0.7242097333615235</v>
      </c>
      <c r="N25" s="15">
        <f>'درآمد سود سهام'!O24</f>
        <v>18235327600</v>
      </c>
      <c r="P25" s="43">
        <v>25044261293</v>
      </c>
      <c r="Q25" s="43"/>
      <c r="S25" s="15">
        <v>38251662227</v>
      </c>
      <c r="U25" s="15">
        <f t="shared" si="2"/>
        <v>81531251120</v>
      </c>
      <c r="W25" s="61">
        <f t="shared" si="1"/>
        <v>11.269737615469818</v>
      </c>
    </row>
    <row r="26" spans="1:23" ht="21.75" customHeight="1">
      <c r="A26" s="42" t="s">
        <v>41</v>
      </c>
      <c r="B26" s="42"/>
      <c r="D26" s="15">
        <v>0</v>
      </c>
      <c r="F26" s="15">
        <v>32202402837</v>
      </c>
      <c r="H26" s="15">
        <v>0</v>
      </c>
      <c r="J26" s="15">
        <f t="shared" si="0"/>
        <v>32202402837</v>
      </c>
      <c r="L26" s="16">
        <f>J26/درآمد!$F$13*100</f>
        <v>12.950659398023276</v>
      </c>
      <c r="N26" s="15">
        <v>4883588560</v>
      </c>
      <c r="P26" s="43">
        <v>58210560429</v>
      </c>
      <c r="Q26" s="43"/>
      <c r="S26" s="15">
        <v>15496379847</v>
      </c>
      <c r="U26" s="15">
        <f t="shared" si="2"/>
        <v>78590528836</v>
      </c>
      <c r="W26" s="61">
        <f t="shared" si="1"/>
        <v>10.863253376783637</v>
      </c>
    </row>
    <row r="27" spans="1:23" ht="21.75" customHeight="1">
      <c r="A27" s="42" t="s">
        <v>125</v>
      </c>
      <c r="B27" s="42"/>
      <c r="D27" s="15">
        <v>0</v>
      </c>
      <c r="F27" s="15">
        <v>0</v>
      </c>
      <c r="H27" s="15">
        <v>0</v>
      </c>
      <c r="J27" s="15">
        <f t="shared" si="0"/>
        <v>0</v>
      </c>
      <c r="L27" s="16">
        <f>J27/درآمد!$F$13*100</f>
        <v>0</v>
      </c>
      <c r="N27" s="15">
        <v>0</v>
      </c>
      <c r="P27" s="43">
        <v>0</v>
      </c>
      <c r="Q27" s="43"/>
      <c r="S27" s="15">
        <v>-6019414543</v>
      </c>
      <c r="U27" s="15">
        <f t="shared" si="2"/>
        <v>-6019414543</v>
      </c>
      <c r="W27" s="61">
        <f t="shared" si="1"/>
        <v>-0.83203951327213677</v>
      </c>
    </row>
    <row r="28" spans="1:23" ht="21.75" customHeight="1">
      <c r="A28" s="42" t="s">
        <v>126</v>
      </c>
      <c r="B28" s="42"/>
      <c r="D28" s="15">
        <v>0</v>
      </c>
      <c r="F28" s="15">
        <v>0</v>
      </c>
      <c r="H28" s="15">
        <v>0</v>
      </c>
      <c r="J28" s="15">
        <f t="shared" si="0"/>
        <v>0</v>
      </c>
      <c r="L28" s="16">
        <f>J28/درآمد!$F$13*100</f>
        <v>0</v>
      </c>
      <c r="N28" s="15">
        <v>0</v>
      </c>
      <c r="P28" s="43">
        <v>0</v>
      </c>
      <c r="Q28" s="43"/>
      <c r="S28" s="15">
        <v>1504137389</v>
      </c>
      <c r="U28" s="15">
        <f t="shared" si="2"/>
        <v>1504137389</v>
      </c>
      <c r="W28" s="61">
        <f t="shared" si="1"/>
        <v>0.20791087440444833</v>
      </c>
    </row>
    <row r="29" spans="1:23" ht="21.75" customHeight="1">
      <c r="A29" s="42" t="s">
        <v>27</v>
      </c>
      <c r="B29" s="42"/>
      <c r="D29" s="15">
        <v>0</v>
      </c>
      <c r="F29" s="15">
        <v>-111630374</v>
      </c>
      <c r="H29" s="15">
        <v>0</v>
      </c>
      <c r="J29" s="15">
        <f t="shared" si="0"/>
        <v>-111630374</v>
      </c>
      <c r="L29" s="16">
        <f>J29/درآمد!$F$13*100</f>
        <v>-4.489376024098686E-2</v>
      </c>
      <c r="N29" s="15">
        <v>0</v>
      </c>
      <c r="P29" s="43">
        <v>306156613</v>
      </c>
      <c r="Q29" s="43"/>
      <c r="S29" s="15">
        <v>657242584</v>
      </c>
      <c r="U29" s="15">
        <f t="shared" si="2"/>
        <v>963399197</v>
      </c>
      <c r="W29" s="61">
        <f t="shared" si="1"/>
        <v>0.13316680438479106</v>
      </c>
    </row>
    <row r="30" spans="1:23" ht="21.75" customHeight="1">
      <c r="A30" s="42" t="s">
        <v>127</v>
      </c>
      <c r="B30" s="42"/>
      <c r="D30" s="15">
        <v>0</v>
      </c>
      <c r="F30" s="15">
        <v>0</v>
      </c>
      <c r="H30" s="15">
        <v>0</v>
      </c>
      <c r="J30" s="15">
        <f t="shared" si="0"/>
        <v>0</v>
      </c>
      <c r="L30" s="16">
        <f>J30/درآمد!$F$13*100</f>
        <v>0</v>
      </c>
      <c r="N30" s="15">
        <v>0</v>
      </c>
      <c r="P30" s="43">
        <v>0</v>
      </c>
      <c r="Q30" s="43"/>
      <c r="S30" s="15">
        <v>-2898129619</v>
      </c>
      <c r="U30" s="15">
        <f t="shared" si="2"/>
        <v>-2898129619</v>
      </c>
      <c r="W30" s="61">
        <f t="shared" si="1"/>
        <v>-0.40059682554950482</v>
      </c>
    </row>
    <row r="31" spans="1:23" ht="21.75" customHeight="1">
      <c r="A31" s="42" t="s">
        <v>128</v>
      </c>
      <c r="B31" s="42"/>
      <c r="D31" s="15">
        <v>0</v>
      </c>
      <c r="F31" s="15">
        <v>0</v>
      </c>
      <c r="H31" s="15">
        <v>0</v>
      </c>
      <c r="J31" s="15">
        <f t="shared" si="0"/>
        <v>0</v>
      </c>
      <c r="L31" s="16">
        <f>J31/درآمد!$F$13*100</f>
        <v>0</v>
      </c>
      <c r="N31" s="15">
        <v>0</v>
      </c>
      <c r="P31" s="43">
        <v>0</v>
      </c>
      <c r="Q31" s="43"/>
      <c r="S31" s="15">
        <v>-7866156594</v>
      </c>
      <c r="U31" s="15">
        <f t="shared" si="2"/>
        <v>-7866156594</v>
      </c>
      <c r="W31" s="61">
        <f t="shared" si="1"/>
        <v>-1.0873072550561118</v>
      </c>
    </row>
    <row r="32" spans="1:23" ht="21.75" customHeight="1">
      <c r="A32" s="42" t="s">
        <v>129</v>
      </c>
      <c r="B32" s="42"/>
      <c r="D32" s="15">
        <v>0</v>
      </c>
      <c r="F32" s="15">
        <v>0</v>
      </c>
      <c r="H32" s="15">
        <v>0</v>
      </c>
      <c r="J32" s="15">
        <f t="shared" si="0"/>
        <v>0</v>
      </c>
      <c r="L32" s="16">
        <f>J32/درآمد!$F$13*100</f>
        <v>0</v>
      </c>
      <c r="N32" s="15">
        <v>225000000</v>
      </c>
      <c r="P32" s="43">
        <v>0</v>
      </c>
      <c r="Q32" s="43"/>
      <c r="S32" s="15">
        <v>3337826748</v>
      </c>
      <c r="U32" s="15">
        <f t="shared" si="2"/>
        <v>3562826748</v>
      </c>
      <c r="W32" s="61">
        <f t="shared" si="1"/>
        <v>0.49247524191969749</v>
      </c>
    </row>
    <row r="33" spans="1:23" ht="21.75" customHeight="1">
      <c r="A33" s="42" t="s">
        <v>130</v>
      </c>
      <c r="B33" s="42"/>
      <c r="D33" s="15">
        <v>0</v>
      </c>
      <c r="F33" s="15">
        <v>0</v>
      </c>
      <c r="H33" s="15">
        <v>0</v>
      </c>
      <c r="J33" s="15">
        <f t="shared" si="0"/>
        <v>0</v>
      </c>
      <c r="L33" s="16">
        <f>J33/درآمد!$F$13*100</f>
        <v>0</v>
      </c>
      <c r="N33" s="15">
        <v>0</v>
      </c>
      <c r="P33" s="43">
        <v>0</v>
      </c>
      <c r="Q33" s="43"/>
      <c r="S33" s="15">
        <v>18031740579</v>
      </c>
      <c r="U33" s="15">
        <f t="shared" si="2"/>
        <v>18031740579</v>
      </c>
      <c r="W33" s="61">
        <f t="shared" si="1"/>
        <v>2.4924551295852826</v>
      </c>
    </row>
    <row r="34" spans="1:23" ht="21.75" customHeight="1">
      <c r="A34" s="42" t="s">
        <v>131</v>
      </c>
      <c r="B34" s="42"/>
      <c r="D34" s="15">
        <v>0</v>
      </c>
      <c r="F34" s="15">
        <v>0</v>
      </c>
      <c r="H34" s="15">
        <v>0</v>
      </c>
      <c r="J34" s="15">
        <f t="shared" si="0"/>
        <v>0</v>
      </c>
      <c r="L34" s="16">
        <f>J34/درآمد!$F$13*100</f>
        <v>0</v>
      </c>
      <c r="N34" s="15">
        <v>11123015000</v>
      </c>
      <c r="P34" s="43">
        <v>0</v>
      </c>
      <c r="Q34" s="43"/>
      <c r="S34" s="15">
        <v>23389169475</v>
      </c>
      <c r="U34" s="15">
        <f t="shared" si="2"/>
        <v>34512184475</v>
      </c>
      <c r="W34" s="61">
        <f t="shared" si="1"/>
        <v>4.7704807448310005</v>
      </c>
    </row>
    <row r="35" spans="1:23" ht="21.75" customHeight="1">
      <c r="A35" s="42" t="s">
        <v>34</v>
      </c>
      <c r="B35" s="42"/>
      <c r="D35" s="15">
        <v>0</v>
      </c>
      <c r="F35" s="15">
        <v>9736804427</v>
      </c>
      <c r="H35" s="15">
        <v>0</v>
      </c>
      <c r="J35" s="15">
        <f t="shared" si="0"/>
        <v>9736804427</v>
      </c>
      <c r="L35" s="16">
        <f>J35/درآمد!$F$13*100</f>
        <v>3.915795923599767</v>
      </c>
      <c r="N35" s="15">
        <v>4067613214</v>
      </c>
      <c r="P35" s="43">
        <v>26794232120</v>
      </c>
      <c r="Q35" s="43"/>
      <c r="S35" s="15">
        <v>1992629850</v>
      </c>
      <c r="U35" s="15">
        <f t="shared" si="2"/>
        <v>32854475184</v>
      </c>
      <c r="W35" s="61">
        <f t="shared" si="1"/>
        <v>4.5413422427761283</v>
      </c>
    </row>
    <row r="36" spans="1:23" ht="21.75" customHeight="1">
      <c r="A36" s="42" t="s">
        <v>132</v>
      </c>
      <c r="B36" s="42"/>
      <c r="D36" s="15">
        <v>0</v>
      </c>
      <c r="F36" s="15">
        <v>0</v>
      </c>
      <c r="H36" s="15">
        <v>0</v>
      </c>
      <c r="J36" s="15">
        <f t="shared" si="0"/>
        <v>0</v>
      </c>
      <c r="L36" s="16">
        <f>J36/درآمد!$F$13*100</f>
        <v>0</v>
      </c>
      <c r="N36" s="15">
        <v>7800000000</v>
      </c>
      <c r="P36" s="43">
        <v>0</v>
      </c>
      <c r="Q36" s="43"/>
      <c r="S36" s="15">
        <v>-7992161164</v>
      </c>
      <c r="U36" s="15">
        <f t="shared" si="2"/>
        <v>-192161164</v>
      </c>
      <c r="W36" s="61">
        <f t="shared" si="1"/>
        <v>-2.6561666458127384E-2</v>
      </c>
    </row>
    <row r="37" spans="1:23" ht="21.75" customHeight="1">
      <c r="A37" s="42" t="s">
        <v>133</v>
      </c>
      <c r="B37" s="42"/>
      <c r="D37" s="15">
        <v>0</v>
      </c>
      <c r="F37" s="15">
        <v>0</v>
      </c>
      <c r="H37" s="15">
        <v>0</v>
      </c>
      <c r="J37" s="15">
        <f t="shared" si="0"/>
        <v>0</v>
      </c>
      <c r="L37" s="16">
        <f>J37/درآمد!$F$13*100</f>
        <v>0</v>
      </c>
      <c r="N37" s="15">
        <v>0</v>
      </c>
      <c r="P37" s="43">
        <v>0</v>
      </c>
      <c r="Q37" s="43"/>
      <c r="S37" s="15">
        <v>-940692554</v>
      </c>
      <c r="U37" s="15">
        <f t="shared" si="2"/>
        <v>-940692554</v>
      </c>
      <c r="W37" s="61">
        <f t="shared" si="1"/>
        <v>-0.13002815625633898</v>
      </c>
    </row>
    <row r="38" spans="1:23" ht="21.75" customHeight="1">
      <c r="A38" s="42" t="s">
        <v>134</v>
      </c>
      <c r="B38" s="42"/>
      <c r="D38" s="15">
        <v>0</v>
      </c>
      <c r="F38" s="15">
        <v>0</v>
      </c>
      <c r="H38" s="15">
        <v>0</v>
      </c>
      <c r="J38" s="15">
        <f t="shared" si="0"/>
        <v>0</v>
      </c>
      <c r="L38" s="16">
        <f>J38/درآمد!$F$13*100</f>
        <v>0</v>
      </c>
      <c r="N38" s="15">
        <v>0</v>
      </c>
      <c r="P38" s="43">
        <v>0</v>
      </c>
      <c r="Q38" s="43"/>
      <c r="S38" s="15">
        <v>-9247650012</v>
      </c>
      <c r="U38" s="15">
        <f t="shared" si="2"/>
        <v>-9247650012</v>
      </c>
      <c r="W38" s="61">
        <f t="shared" si="1"/>
        <v>-1.2782655455825698</v>
      </c>
    </row>
    <row r="39" spans="1:23" ht="21.75" customHeight="1">
      <c r="A39" s="42" t="s">
        <v>135</v>
      </c>
      <c r="B39" s="42"/>
      <c r="D39" s="15">
        <v>0</v>
      </c>
      <c r="F39" s="15">
        <v>0</v>
      </c>
      <c r="H39" s="15">
        <v>0</v>
      </c>
      <c r="J39" s="15">
        <f t="shared" si="0"/>
        <v>0</v>
      </c>
      <c r="L39" s="16">
        <f>J39/درآمد!$F$13*100</f>
        <v>0</v>
      </c>
      <c r="N39" s="15">
        <v>0</v>
      </c>
      <c r="P39" s="43">
        <v>0</v>
      </c>
      <c r="Q39" s="43"/>
      <c r="S39" s="15">
        <v>0</v>
      </c>
      <c r="U39" s="15">
        <f t="shared" si="2"/>
        <v>0</v>
      </c>
      <c r="W39" s="61">
        <f t="shared" si="1"/>
        <v>0</v>
      </c>
    </row>
    <row r="40" spans="1:23" ht="21.75" customHeight="1">
      <c r="A40" s="42" t="s">
        <v>36</v>
      </c>
      <c r="B40" s="42"/>
      <c r="D40" s="15">
        <v>0</v>
      </c>
      <c r="F40" s="15">
        <v>16907334274</v>
      </c>
      <c r="H40" s="15">
        <v>0</v>
      </c>
      <c r="J40" s="15">
        <f t="shared" si="0"/>
        <v>16907334274</v>
      </c>
      <c r="L40" s="16">
        <f>J40/درآمد!$F$13*100</f>
        <v>6.7995276197065833</v>
      </c>
      <c r="N40" s="15">
        <v>5682883080</v>
      </c>
      <c r="P40" s="43">
        <v>-4487782224</v>
      </c>
      <c r="Q40" s="43"/>
      <c r="S40" s="15">
        <v>778713832</v>
      </c>
      <c r="U40" s="15">
        <f t="shared" si="2"/>
        <v>1973814688</v>
      </c>
      <c r="W40" s="61">
        <f t="shared" si="1"/>
        <v>0.27283248238863067</v>
      </c>
    </row>
    <row r="41" spans="1:23" ht="21.75" customHeight="1">
      <c r="A41" s="42" t="s">
        <v>136</v>
      </c>
      <c r="B41" s="42"/>
      <c r="D41" s="15">
        <v>0</v>
      </c>
      <c r="F41" s="15">
        <v>0</v>
      </c>
      <c r="H41" s="15">
        <v>0</v>
      </c>
      <c r="J41" s="15">
        <f t="shared" si="0"/>
        <v>0</v>
      </c>
      <c r="L41" s="16">
        <f>J41/درآمد!$F$13*100</f>
        <v>0</v>
      </c>
      <c r="N41" s="15">
        <v>0</v>
      </c>
      <c r="P41" s="43">
        <v>0</v>
      </c>
      <c r="Q41" s="43"/>
      <c r="S41" s="15">
        <v>3369650942</v>
      </c>
      <c r="U41" s="15">
        <f t="shared" si="2"/>
        <v>3369650942</v>
      </c>
      <c r="W41" s="61">
        <f t="shared" si="1"/>
        <v>0.4657733255701903</v>
      </c>
    </row>
    <row r="42" spans="1:23" ht="21.75" customHeight="1">
      <c r="A42" s="42" t="s">
        <v>137</v>
      </c>
      <c r="B42" s="42"/>
      <c r="D42" s="15">
        <v>0</v>
      </c>
      <c r="F42" s="15">
        <v>0</v>
      </c>
      <c r="H42" s="15">
        <v>0</v>
      </c>
      <c r="J42" s="15">
        <f t="shared" si="0"/>
        <v>0</v>
      </c>
      <c r="L42" s="16">
        <f>J42/درآمد!$F$13*100</f>
        <v>0</v>
      </c>
      <c r="N42" s="15">
        <v>0</v>
      </c>
      <c r="P42" s="43">
        <v>0</v>
      </c>
      <c r="Q42" s="43"/>
      <c r="S42" s="15">
        <v>7731817198</v>
      </c>
      <c r="U42" s="15">
        <f t="shared" si="2"/>
        <v>7731817198</v>
      </c>
      <c r="W42" s="61">
        <f t="shared" si="1"/>
        <v>1.0687380595201279</v>
      </c>
    </row>
    <row r="43" spans="1:23" ht="21.75" customHeight="1">
      <c r="A43" s="42" t="s">
        <v>47</v>
      </c>
      <c r="B43" s="42"/>
      <c r="D43" s="15">
        <v>0</v>
      </c>
      <c r="F43" s="15">
        <v>-221474664</v>
      </c>
      <c r="H43" s="15">
        <v>0</v>
      </c>
      <c r="J43" s="15">
        <f t="shared" si="0"/>
        <v>-221474664</v>
      </c>
      <c r="L43" s="16">
        <f>J43/درآمد!$F$13*100</f>
        <v>-8.9069221116012065E-2</v>
      </c>
      <c r="N43" s="15">
        <v>0</v>
      </c>
      <c r="P43" s="43">
        <v>994583015</v>
      </c>
      <c r="Q43" s="43"/>
      <c r="S43" s="15">
        <v>1105320406</v>
      </c>
      <c r="U43" s="15">
        <f t="shared" si="2"/>
        <v>2099903421</v>
      </c>
      <c r="W43" s="61">
        <f t="shared" si="1"/>
        <v>0.29026122189227915</v>
      </c>
    </row>
    <row r="44" spans="1:23" ht="21.75" customHeight="1">
      <c r="A44" s="42" t="s">
        <v>21</v>
      </c>
      <c r="B44" s="42"/>
      <c r="D44" s="15">
        <v>2171277530</v>
      </c>
      <c r="F44" s="15">
        <v>19594998761</v>
      </c>
      <c r="H44" s="15">
        <v>0</v>
      </c>
      <c r="J44" s="15">
        <f t="shared" si="0"/>
        <v>21766276291</v>
      </c>
      <c r="L44" s="16">
        <f>J44/درآمد!$F$13*100</f>
        <v>8.7536210274385606</v>
      </c>
      <c r="N44" s="15">
        <f>'درآمد سود سهام'!S26</f>
        <v>9917069487</v>
      </c>
      <c r="P44" s="43">
        <v>38337476427</v>
      </c>
      <c r="Q44" s="43"/>
      <c r="S44" s="15">
        <v>28891803422</v>
      </c>
      <c r="U44" s="15">
        <f t="shared" si="2"/>
        <v>77146349336</v>
      </c>
      <c r="W44" s="61">
        <f t="shared" si="1"/>
        <v>10.663630240733807</v>
      </c>
    </row>
    <row r="45" spans="1:23" ht="21.75" customHeight="1">
      <c r="A45" s="42" t="s">
        <v>24</v>
      </c>
      <c r="B45" s="42"/>
      <c r="D45" s="15">
        <v>0</v>
      </c>
      <c r="F45" s="15">
        <v>1616141346</v>
      </c>
      <c r="H45" s="15">
        <v>0</v>
      </c>
      <c r="J45" s="15">
        <f t="shared" si="0"/>
        <v>1616141346</v>
      </c>
      <c r="L45" s="16">
        <f>J45/درآمد!$F$13*100</f>
        <v>0.64995448373997022</v>
      </c>
      <c r="N45" s="15">
        <v>5737091000</v>
      </c>
      <c r="P45" s="43">
        <v>3961787820</v>
      </c>
      <c r="Q45" s="43"/>
      <c r="S45" s="15">
        <v>18240025826</v>
      </c>
      <c r="U45" s="15">
        <f t="shared" si="2"/>
        <v>27938904646</v>
      </c>
      <c r="W45" s="61">
        <f t="shared" si="1"/>
        <v>3.861882656021367</v>
      </c>
    </row>
    <row r="46" spans="1:23" ht="21.75" customHeight="1">
      <c r="A46" s="42" t="s">
        <v>138</v>
      </c>
      <c r="B46" s="42"/>
      <c r="D46" s="15">
        <v>0</v>
      </c>
      <c r="F46" s="15">
        <v>0</v>
      </c>
      <c r="H46" s="15">
        <v>0</v>
      </c>
      <c r="J46" s="15">
        <f t="shared" si="0"/>
        <v>0</v>
      </c>
      <c r="L46" s="16">
        <f>J46/درآمد!$F$13*100</f>
        <v>0</v>
      </c>
      <c r="N46" s="15">
        <v>0</v>
      </c>
      <c r="P46" s="43">
        <v>0</v>
      </c>
      <c r="Q46" s="43"/>
      <c r="S46" s="15">
        <v>1301919321</v>
      </c>
      <c r="U46" s="15">
        <f t="shared" si="2"/>
        <v>1301919321</v>
      </c>
      <c r="W46" s="61">
        <f t="shared" si="1"/>
        <v>0.17995908246992964</v>
      </c>
    </row>
    <row r="47" spans="1:23" ht="21.75" customHeight="1">
      <c r="A47" s="42" t="s">
        <v>38</v>
      </c>
      <c r="B47" s="42"/>
      <c r="D47" s="15">
        <v>0</v>
      </c>
      <c r="F47" s="15">
        <v>4140985364</v>
      </c>
      <c r="H47" s="15">
        <v>0</v>
      </c>
      <c r="J47" s="15">
        <f t="shared" si="0"/>
        <v>4140985364</v>
      </c>
      <c r="L47" s="16">
        <f>J47/درآمد!$F$13*100</f>
        <v>1.665356814918955</v>
      </c>
      <c r="N47" s="15">
        <v>1790757920</v>
      </c>
      <c r="P47" s="43">
        <v>1928501834</v>
      </c>
      <c r="Q47" s="43"/>
      <c r="S47" s="15">
        <v>2461067682</v>
      </c>
      <c r="U47" s="15">
        <f t="shared" si="2"/>
        <v>6180327436</v>
      </c>
      <c r="W47" s="61">
        <f t="shared" si="1"/>
        <v>0.85428185664531886</v>
      </c>
    </row>
    <row r="48" spans="1:23" ht="21.75" customHeight="1">
      <c r="A48" s="42" t="s">
        <v>139</v>
      </c>
      <c r="B48" s="42"/>
      <c r="D48" s="15">
        <v>0</v>
      </c>
      <c r="F48" s="15">
        <v>0</v>
      </c>
      <c r="H48" s="15">
        <v>0</v>
      </c>
      <c r="J48" s="15">
        <f t="shared" si="0"/>
        <v>0</v>
      </c>
      <c r="L48" s="16">
        <f>J48/درآمد!$F$13*100</f>
        <v>0</v>
      </c>
      <c r="N48" s="15">
        <v>0</v>
      </c>
      <c r="P48" s="43">
        <v>0</v>
      </c>
      <c r="Q48" s="43"/>
      <c r="S48" s="15">
        <v>4611454771</v>
      </c>
      <c r="U48" s="15">
        <f t="shared" si="2"/>
        <v>4611454771</v>
      </c>
      <c r="W48" s="61">
        <f t="shared" si="1"/>
        <v>0.63742288485535092</v>
      </c>
    </row>
    <row r="49" spans="1:23" ht="21.75" customHeight="1">
      <c r="A49" s="42" t="s">
        <v>22</v>
      </c>
      <c r="B49" s="42"/>
      <c r="D49" s="15">
        <v>0</v>
      </c>
      <c r="F49" s="15">
        <v>8845952260</v>
      </c>
      <c r="H49" s="15">
        <v>0</v>
      </c>
      <c r="J49" s="15">
        <f t="shared" si="0"/>
        <v>8845952260</v>
      </c>
      <c r="L49" s="16">
        <f>J49/درآمد!$F$13*100</f>
        <v>3.5575269134514942</v>
      </c>
      <c r="N49" s="15">
        <v>1954537600</v>
      </c>
      <c r="P49" s="43">
        <v>9865186294</v>
      </c>
      <c r="Q49" s="43"/>
      <c r="S49" s="15">
        <v>3480008474</v>
      </c>
      <c r="U49" s="15">
        <f t="shared" si="2"/>
        <v>15299732368</v>
      </c>
      <c r="W49" s="61">
        <f t="shared" si="1"/>
        <v>2.1148205995329601</v>
      </c>
    </row>
    <row r="50" spans="1:23" ht="21.75" customHeight="1">
      <c r="A50" s="42" t="s">
        <v>42</v>
      </c>
      <c r="B50" s="42"/>
      <c r="D50" s="15">
        <v>0</v>
      </c>
      <c r="F50" s="15">
        <v>7041879342</v>
      </c>
      <c r="H50" s="15">
        <v>0</v>
      </c>
      <c r="J50" s="15">
        <f t="shared" si="0"/>
        <v>7041879342</v>
      </c>
      <c r="L50" s="16">
        <f>J50/درآمد!$F$13*100</f>
        <v>2.8319930454206514</v>
      </c>
      <c r="N50" s="15">
        <v>2104964400</v>
      </c>
      <c r="P50" s="43">
        <v>9529150661</v>
      </c>
      <c r="Q50" s="43"/>
      <c r="S50" s="15">
        <v>-7709729979</v>
      </c>
      <c r="U50" s="15">
        <f t="shared" si="2"/>
        <v>3924385082</v>
      </c>
      <c r="W50" s="61">
        <f t="shared" si="1"/>
        <v>0.54245199930894927</v>
      </c>
    </row>
    <row r="51" spans="1:23" ht="21.75" customHeight="1">
      <c r="A51" s="42" t="s">
        <v>45</v>
      </c>
      <c r="B51" s="42"/>
      <c r="D51" s="15">
        <v>0</v>
      </c>
      <c r="F51" s="15">
        <v>1164482428</v>
      </c>
      <c r="H51" s="15">
        <v>0</v>
      </c>
      <c r="J51" s="15">
        <f t="shared" si="0"/>
        <v>1164482428</v>
      </c>
      <c r="L51" s="16">
        <f>J51/درآمد!$F$13*100</f>
        <v>0.46831335463835538</v>
      </c>
      <c r="N51" s="15">
        <v>4323620000</v>
      </c>
      <c r="P51" s="43">
        <v>-8821213469</v>
      </c>
      <c r="Q51" s="43"/>
      <c r="S51" s="15">
        <v>-5740824758</v>
      </c>
      <c r="U51" s="15">
        <f t="shared" si="2"/>
        <v>-10238418227</v>
      </c>
      <c r="W51" s="61">
        <f t="shared" si="1"/>
        <v>-1.4152154594795539</v>
      </c>
    </row>
    <row r="52" spans="1:23" ht="21.75" customHeight="1">
      <c r="A52" s="42" t="s">
        <v>140</v>
      </c>
      <c r="B52" s="42"/>
      <c r="D52" s="15">
        <v>0</v>
      </c>
      <c r="F52" s="15">
        <v>0</v>
      </c>
      <c r="H52" s="15">
        <v>0</v>
      </c>
      <c r="J52" s="15">
        <f t="shared" si="0"/>
        <v>0</v>
      </c>
      <c r="L52" s="16">
        <f>J52/درآمد!$F$13*100</f>
        <v>0</v>
      </c>
      <c r="N52" s="15">
        <v>0</v>
      </c>
      <c r="P52" s="43">
        <v>0</v>
      </c>
      <c r="Q52" s="43"/>
      <c r="S52" s="15">
        <v>34241587475</v>
      </c>
      <c r="U52" s="15">
        <f t="shared" si="2"/>
        <v>34241587475</v>
      </c>
      <c r="W52" s="61">
        <f t="shared" si="1"/>
        <v>4.7330772075659482</v>
      </c>
    </row>
    <row r="53" spans="1:23" ht="21.75" customHeight="1">
      <c r="A53" s="42" t="s">
        <v>141</v>
      </c>
      <c r="B53" s="42"/>
      <c r="D53" s="15">
        <v>0</v>
      </c>
      <c r="F53" s="15">
        <v>0</v>
      </c>
      <c r="H53" s="15">
        <v>0</v>
      </c>
      <c r="J53" s="15">
        <f t="shared" si="0"/>
        <v>0</v>
      </c>
      <c r="L53" s="16">
        <f>J53/درآمد!$F$13*100</f>
        <v>0</v>
      </c>
      <c r="N53" s="15">
        <v>0</v>
      </c>
      <c r="P53" s="43">
        <v>0</v>
      </c>
      <c r="Q53" s="43"/>
      <c r="S53" s="15">
        <f>-539285845+51906</f>
        <v>-539233939</v>
      </c>
      <c r="U53" s="15">
        <f t="shared" si="2"/>
        <v>-539233939</v>
      </c>
      <c r="W53" s="61">
        <f t="shared" si="1"/>
        <v>-7.4536143164808305E-2</v>
      </c>
    </row>
    <row r="54" spans="1:23" ht="21.75" customHeight="1">
      <c r="A54" s="42" t="s">
        <v>142</v>
      </c>
      <c r="B54" s="42"/>
      <c r="D54" s="15">
        <v>0</v>
      </c>
      <c r="F54" s="15">
        <v>0</v>
      </c>
      <c r="H54" s="15">
        <v>0</v>
      </c>
      <c r="J54" s="15">
        <f t="shared" si="0"/>
        <v>0</v>
      </c>
      <c r="L54" s="16">
        <f>J54/درآمد!$F$13*100</f>
        <v>0</v>
      </c>
      <c r="N54" s="15">
        <v>0</v>
      </c>
      <c r="P54" s="43">
        <v>0</v>
      </c>
      <c r="Q54" s="43"/>
      <c r="S54" s="15">
        <v>4304037751</v>
      </c>
      <c r="U54" s="15">
        <f t="shared" si="2"/>
        <v>4304037751</v>
      </c>
      <c r="W54" s="61">
        <f t="shared" si="1"/>
        <v>0.59492986400337744</v>
      </c>
    </row>
    <row r="55" spans="1:23" ht="21.75" customHeight="1">
      <c r="A55" s="42" t="s">
        <v>20</v>
      </c>
      <c r="B55" s="42"/>
      <c r="D55" s="15">
        <v>0</v>
      </c>
      <c r="F55" s="15">
        <v>17197954181</v>
      </c>
      <c r="H55" s="15">
        <v>0</v>
      </c>
      <c r="J55" s="15">
        <f t="shared" si="0"/>
        <v>17197954181</v>
      </c>
      <c r="L55" s="16">
        <f>J55/درآمد!$F$13*100</f>
        <v>6.916404594660694</v>
      </c>
      <c r="N55" s="15">
        <v>2316600000</v>
      </c>
      <c r="P55" s="43">
        <v>21966806965</v>
      </c>
      <c r="Q55" s="43"/>
      <c r="S55" s="15">
        <v>-7722416218</v>
      </c>
      <c r="U55" s="15">
        <f t="shared" si="2"/>
        <v>16560990747</v>
      </c>
      <c r="W55" s="61">
        <f t="shared" si="1"/>
        <v>2.2891592831835044</v>
      </c>
    </row>
    <row r="56" spans="1:23" ht="21.75" customHeight="1">
      <c r="A56" s="42" t="s">
        <v>143</v>
      </c>
      <c r="B56" s="42"/>
      <c r="D56" s="15">
        <v>0</v>
      </c>
      <c r="F56" s="15">
        <v>0</v>
      </c>
      <c r="H56" s="15">
        <v>0</v>
      </c>
      <c r="J56" s="15">
        <f t="shared" si="0"/>
        <v>0</v>
      </c>
      <c r="L56" s="16">
        <f>J56/درآمد!$F$13*100</f>
        <v>0</v>
      </c>
      <c r="N56" s="15">
        <v>700000000</v>
      </c>
      <c r="P56" s="43">
        <v>0</v>
      </c>
      <c r="Q56" s="43"/>
      <c r="S56" s="15">
        <v>3327370941</v>
      </c>
      <c r="U56" s="15">
        <f t="shared" si="2"/>
        <v>4027370941</v>
      </c>
      <c r="W56" s="61">
        <f t="shared" si="1"/>
        <v>0.55668732126329445</v>
      </c>
    </row>
    <row r="57" spans="1:23" ht="21.75" customHeight="1">
      <c r="A57" s="42" t="s">
        <v>32</v>
      </c>
      <c r="B57" s="42"/>
      <c r="D57" s="15">
        <v>0</v>
      </c>
      <c r="F57" s="15">
        <v>7272799627</v>
      </c>
      <c r="H57" s="15">
        <v>0</v>
      </c>
      <c r="J57" s="15">
        <f t="shared" si="0"/>
        <v>7272799627</v>
      </c>
      <c r="L57" s="16">
        <f>J57/درآمد!$F$13*100</f>
        <v>2.9248609588576375</v>
      </c>
      <c r="N57" s="15">
        <v>0</v>
      </c>
      <c r="P57" s="43">
        <v>7270555287</v>
      </c>
      <c r="Q57" s="43"/>
      <c r="S57" s="15">
        <v>0</v>
      </c>
      <c r="U57" s="15">
        <f t="shared" si="2"/>
        <v>7270555287</v>
      </c>
      <c r="W57" s="61">
        <f t="shared" si="1"/>
        <v>1.0049796768439048</v>
      </c>
    </row>
    <row r="58" spans="1:23" ht="21.75" customHeight="1">
      <c r="A58" s="42" t="s">
        <v>49</v>
      </c>
      <c r="B58" s="42"/>
      <c r="D58" s="15">
        <v>0</v>
      </c>
      <c r="F58" s="15">
        <v>1936550894</v>
      </c>
      <c r="H58" s="15">
        <v>0</v>
      </c>
      <c r="J58" s="15">
        <f t="shared" si="0"/>
        <v>1936550894</v>
      </c>
      <c r="L58" s="16">
        <f>J58/درآمد!$F$13*100</f>
        <v>0.77881179122184763</v>
      </c>
      <c r="N58" s="15">
        <v>0</v>
      </c>
      <c r="P58" s="43">
        <v>1936550894</v>
      </c>
      <c r="Q58" s="43"/>
      <c r="S58" s="15">
        <v>0</v>
      </c>
      <c r="U58" s="15">
        <f t="shared" si="2"/>
        <v>1936550894</v>
      </c>
      <c r="W58" s="61">
        <f t="shared" si="1"/>
        <v>0.26768165770278324</v>
      </c>
    </row>
    <row r="59" spans="1:23" ht="21.75" customHeight="1">
      <c r="A59" s="42" t="s">
        <v>40</v>
      </c>
      <c r="B59" s="42"/>
      <c r="D59" s="15">
        <v>0</v>
      </c>
      <c r="F59" s="15">
        <v>6506294545</v>
      </c>
      <c r="H59" s="15">
        <v>0</v>
      </c>
      <c r="J59" s="15">
        <f t="shared" si="0"/>
        <v>6506294545</v>
      </c>
      <c r="L59" s="16">
        <f>J59/درآمد!$F$13*100</f>
        <v>2.6165999171557979</v>
      </c>
      <c r="N59" s="15">
        <v>0</v>
      </c>
      <c r="P59" s="43">
        <v>12381664350</v>
      </c>
      <c r="Q59" s="43"/>
      <c r="S59" s="15">
        <v>0</v>
      </c>
      <c r="U59" s="15">
        <f t="shared" si="2"/>
        <v>12381664350</v>
      </c>
      <c r="W59" s="61">
        <f t="shared" si="1"/>
        <v>1.7114677691127358</v>
      </c>
    </row>
    <row r="60" spans="1:23" ht="21.75" customHeight="1">
      <c r="A60" s="42" t="s">
        <v>50</v>
      </c>
      <c r="B60" s="42"/>
      <c r="D60" s="15">
        <v>0</v>
      </c>
      <c r="F60" s="15">
        <v>458134536</v>
      </c>
      <c r="H60" s="15">
        <v>0</v>
      </c>
      <c r="J60" s="15">
        <f t="shared" si="0"/>
        <v>458134536</v>
      </c>
      <c r="L60" s="16">
        <f>J60/درآمد!$F$13*100</f>
        <v>0.18424539200504483</v>
      </c>
      <c r="N60" s="15">
        <v>0</v>
      </c>
      <c r="P60" s="43">
        <v>458134535</v>
      </c>
      <c r="Q60" s="43"/>
      <c r="S60" s="15">
        <v>0</v>
      </c>
      <c r="U60" s="15">
        <f t="shared" si="2"/>
        <v>458134535</v>
      </c>
      <c r="W60" s="61">
        <f t="shared" si="1"/>
        <v>6.332609804351147E-2</v>
      </c>
    </row>
    <row r="61" spans="1:23" ht="21.75" customHeight="1">
      <c r="A61" s="42" t="s">
        <v>35</v>
      </c>
      <c r="B61" s="42"/>
      <c r="D61" s="15">
        <v>0</v>
      </c>
      <c r="F61" s="15">
        <v>1195473560</v>
      </c>
      <c r="H61" s="15">
        <v>0</v>
      </c>
      <c r="J61" s="15">
        <f t="shared" si="0"/>
        <v>1195473560</v>
      </c>
      <c r="L61" s="16">
        <f>J61/درآمد!$F$13*100</f>
        <v>0.48077688405020502</v>
      </c>
      <c r="N61" s="15">
        <v>0</v>
      </c>
      <c r="P61" s="43">
        <v>6375651566</v>
      </c>
      <c r="Q61" s="43"/>
      <c r="S61" s="15">
        <v>0</v>
      </c>
      <c r="U61" s="15">
        <f t="shared" si="2"/>
        <v>6375651566</v>
      </c>
      <c r="W61" s="61">
        <f t="shared" si="1"/>
        <v>0.88128072719901673</v>
      </c>
    </row>
    <row r="62" spans="1:23" ht="21.75" customHeight="1">
      <c r="A62" s="42" t="s">
        <v>46</v>
      </c>
      <c r="B62" s="42"/>
      <c r="D62" s="15">
        <v>0</v>
      </c>
      <c r="F62" s="15">
        <v>564155108</v>
      </c>
      <c r="H62" s="15">
        <v>0</v>
      </c>
      <c r="J62" s="15">
        <f t="shared" si="0"/>
        <v>564155108</v>
      </c>
      <c r="L62" s="16">
        <f>J62/درآمد!$F$13*100</f>
        <v>0.22688308969815016</v>
      </c>
      <c r="N62" s="15">
        <v>0</v>
      </c>
      <c r="P62" s="43">
        <v>9090403574</v>
      </c>
      <c r="Q62" s="43"/>
      <c r="S62" s="15">
        <v>0</v>
      </c>
      <c r="U62" s="15">
        <f t="shared" si="2"/>
        <v>9090403574</v>
      </c>
      <c r="W62" s="61">
        <f t="shared" si="1"/>
        <v>1.256530001568668</v>
      </c>
    </row>
    <row r="63" spans="1:23" ht="21.75" customHeight="1">
      <c r="A63" s="45" t="s">
        <v>48</v>
      </c>
      <c r="B63" s="45"/>
      <c r="D63" s="17">
        <v>0</v>
      </c>
      <c r="F63" s="17">
        <v>239429887</v>
      </c>
      <c r="H63" s="17">
        <v>0</v>
      </c>
      <c r="J63" s="15">
        <f t="shared" si="0"/>
        <v>239429887</v>
      </c>
      <c r="L63" s="16">
        <f>J63/درآمد!$F$13*100</f>
        <v>9.629017225638406E-2</v>
      </c>
      <c r="N63" s="17">
        <v>0</v>
      </c>
      <c r="P63" s="43">
        <v>239429887</v>
      </c>
      <c r="Q63" s="46"/>
      <c r="S63" s="17">
        <v>0</v>
      </c>
      <c r="U63" s="15">
        <f>N63+P63+S63</f>
        <v>239429887</v>
      </c>
      <c r="W63" s="61">
        <f t="shared" si="1"/>
        <v>3.3095432324718482E-2</v>
      </c>
    </row>
    <row r="64" spans="1:23" ht="21.75" customHeight="1" thickBot="1">
      <c r="A64" s="44" t="s">
        <v>51</v>
      </c>
      <c r="B64" s="44"/>
      <c r="D64" s="19">
        <v>2171277530</v>
      </c>
      <c r="F64" s="19">
        <v>210872993350</v>
      </c>
      <c r="H64" s="19">
        <f>SUM(H9:H63)</f>
        <v>5372806872</v>
      </c>
      <c r="J64" s="19">
        <f>SUM(J9:J63)</f>
        <v>218417077752</v>
      </c>
      <c r="L64" s="20">
        <f>SUM(L9:L63)</f>
        <v>87.839568835765704</v>
      </c>
      <c r="N64" s="19">
        <f>SUM(N9:N63)</f>
        <v>152154391439</v>
      </c>
      <c r="Q64" s="19">
        <f>SUM(P9:Q63)</f>
        <v>350974712316</v>
      </c>
      <c r="S64" s="19">
        <f>SUM(S9:S63)</f>
        <v>218875541863</v>
      </c>
      <c r="U64" s="19">
        <f>SUM(U9:U63)</f>
        <v>722004645618</v>
      </c>
      <c r="W64" s="20">
        <f>SUM(W9:W63)</f>
        <v>99.799804387757447</v>
      </c>
    </row>
    <row r="65" spans="4:19" ht="13.5" thickTop="1"/>
    <row r="66" spans="4:19" ht="18.75">
      <c r="D66" s="15"/>
      <c r="F66" s="15"/>
      <c r="H66" s="31"/>
      <c r="N66" s="30"/>
      <c r="Q66" s="30"/>
      <c r="S66" s="30"/>
    </row>
    <row r="69" spans="4:19">
      <c r="D69" s="30"/>
      <c r="E69" s="30"/>
      <c r="F69" s="30"/>
      <c r="G69" s="30"/>
      <c r="H69" s="30"/>
      <c r="I69" s="30">
        <f t="shared" ref="I69:K69" si="3">I64-I66</f>
        <v>0</v>
      </c>
      <c r="J69" s="30"/>
      <c r="K69" s="30">
        <f t="shared" si="3"/>
        <v>0</v>
      </c>
    </row>
    <row r="71" spans="4:19">
      <c r="N71" s="30"/>
    </row>
  </sheetData>
  <mergeCells count="122">
    <mergeCell ref="Z10:AA10"/>
    <mergeCell ref="A64:B64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8"/>
  <sheetViews>
    <sheetView rightToLeft="1" workbookViewId="0">
      <selection activeCell="E16" sqref="E16:E20"/>
    </sheetView>
  </sheetViews>
  <sheetFormatPr defaultRowHeight="12.75"/>
  <cols>
    <col min="1" max="1" width="39" customWidth="1"/>
    <col min="2" max="2" width="1.28515625" customWidth="1"/>
    <col min="3" max="3" width="14.28515625" style="11" customWidth="1"/>
    <col min="4" max="4" width="1.28515625" style="11" customWidth="1"/>
    <col min="5" max="5" width="10.42578125" style="11" customWidth="1"/>
    <col min="6" max="6" width="1.28515625" style="11" customWidth="1"/>
    <col min="7" max="7" width="15.5703125" style="11" customWidth="1"/>
    <col min="8" max="8" width="1.28515625" style="11" customWidth="1"/>
    <col min="9" max="9" width="14.28515625" style="11" customWidth="1"/>
    <col min="10" max="10" width="1.28515625" style="11" customWidth="1"/>
    <col min="11" max="11" width="10.42578125" style="11" customWidth="1"/>
    <col min="12" max="12" width="1.28515625" style="11" customWidth="1"/>
    <col min="13" max="13" width="15.5703125" style="11" customWidth="1"/>
    <col min="14" max="14" width="0.28515625" customWidth="1"/>
  </cols>
  <sheetData>
    <row r="1" spans="1:13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4.45" customHeight="1"/>
    <row r="5" spans="1:13" ht="14.45" customHeight="1">
      <c r="A5" s="37" t="s">
        <v>222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>
      <c r="A6" s="38" t="s">
        <v>99</v>
      </c>
      <c r="C6" s="38" t="s">
        <v>115</v>
      </c>
      <c r="D6" s="38"/>
      <c r="E6" s="38"/>
      <c r="F6" s="38"/>
      <c r="G6" s="38"/>
      <c r="I6" s="38" t="s">
        <v>116</v>
      </c>
      <c r="J6" s="38"/>
      <c r="K6" s="38"/>
      <c r="L6" s="38"/>
      <c r="M6" s="38"/>
    </row>
    <row r="7" spans="1:13" ht="29.1" customHeight="1">
      <c r="A7" s="38"/>
      <c r="C7" s="10" t="s">
        <v>220</v>
      </c>
      <c r="D7" s="12"/>
      <c r="E7" s="10" t="s">
        <v>189</v>
      </c>
      <c r="F7" s="12"/>
      <c r="G7" s="10" t="s">
        <v>221</v>
      </c>
      <c r="I7" s="10" t="s">
        <v>220</v>
      </c>
      <c r="J7" s="12"/>
      <c r="K7" s="10" t="s">
        <v>189</v>
      </c>
      <c r="L7" s="12"/>
      <c r="M7" s="10" t="s">
        <v>221</v>
      </c>
    </row>
    <row r="8" spans="1:13" ht="21.75" customHeight="1">
      <c r="A8" s="5" t="s">
        <v>94</v>
      </c>
      <c r="C8" s="13">
        <v>3763760</v>
      </c>
      <c r="E8" s="13">
        <v>0</v>
      </c>
      <c r="G8" s="13">
        <v>3763760</v>
      </c>
      <c r="I8" s="13">
        <v>208982308</v>
      </c>
      <c r="K8" s="13">
        <v>0</v>
      </c>
      <c r="M8" s="13">
        <v>208982308</v>
      </c>
    </row>
    <row r="9" spans="1:13" ht="21.75" customHeight="1">
      <c r="A9" s="6" t="s">
        <v>178</v>
      </c>
      <c r="C9" s="15">
        <v>0</v>
      </c>
      <c r="E9" s="15">
        <v>0</v>
      </c>
      <c r="G9" s="15">
        <v>0</v>
      </c>
      <c r="I9" s="15">
        <v>252316</v>
      </c>
      <c r="K9" s="15">
        <v>0</v>
      </c>
      <c r="M9" s="15">
        <v>252316</v>
      </c>
    </row>
    <row r="10" spans="1:13" ht="21.75" customHeight="1">
      <c r="A10" s="6" t="s">
        <v>179</v>
      </c>
      <c r="C10" s="15">
        <v>0</v>
      </c>
      <c r="E10" s="15">
        <v>0</v>
      </c>
      <c r="G10" s="15">
        <v>0</v>
      </c>
      <c r="I10" s="15">
        <v>1203970</v>
      </c>
      <c r="K10" s="15">
        <v>2156</v>
      </c>
      <c r="M10" s="15">
        <v>1201814</v>
      </c>
    </row>
    <row r="11" spans="1:13" ht="21.75" customHeight="1">
      <c r="A11" s="6" t="s">
        <v>180</v>
      </c>
      <c r="C11" s="15">
        <v>0</v>
      </c>
      <c r="E11" s="15">
        <v>0</v>
      </c>
      <c r="G11" s="15">
        <v>0</v>
      </c>
      <c r="I11" s="15">
        <v>181441</v>
      </c>
      <c r="K11" s="15">
        <v>361</v>
      </c>
      <c r="M11" s="15">
        <v>181080</v>
      </c>
    </row>
    <row r="12" spans="1:13" ht="21.75" customHeight="1">
      <c r="A12" s="7" t="s">
        <v>95</v>
      </c>
      <c r="C12" s="17">
        <v>40632454</v>
      </c>
      <c r="E12" s="17">
        <v>285137</v>
      </c>
      <c r="G12" s="17">
        <v>40347317</v>
      </c>
      <c r="I12" s="17">
        <v>239760983</v>
      </c>
      <c r="K12" s="17">
        <v>1618979</v>
      </c>
      <c r="M12" s="17">
        <v>238142004</v>
      </c>
    </row>
    <row r="13" spans="1:13" ht="21.75" customHeight="1">
      <c r="A13" s="8" t="s">
        <v>51</v>
      </c>
      <c r="C13" s="19">
        <v>44396214</v>
      </c>
      <c r="E13" s="19">
        <v>285137</v>
      </c>
      <c r="G13" s="19">
        <f>C13-E13</f>
        <v>44111077</v>
      </c>
      <c r="I13" s="19">
        <v>450381018</v>
      </c>
      <c r="K13" s="19">
        <v>1621496</v>
      </c>
      <c r="M13" s="19">
        <f>I13-K13</f>
        <v>448759522</v>
      </c>
    </row>
    <row r="17" spans="5:9">
      <c r="E17" s="30"/>
    </row>
    <row r="18" spans="5:9">
      <c r="I18" s="3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45"/>
  <sheetViews>
    <sheetView rightToLeft="1" zoomScaleNormal="100" workbookViewId="0">
      <selection activeCell="C34" sqref="C34:G37"/>
    </sheetView>
  </sheetViews>
  <sheetFormatPr defaultRowHeight="12.75"/>
  <cols>
    <col min="1" max="1" width="39" customWidth="1"/>
    <col min="2" max="2" width="1.28515625" customWidth="1"/>
    <col min="3" max="3" width="16.85546875" style="11" customWidth="1"/>
    <col min="4" max="4" width="1.28515625" style="11" customWidth="1"/>
    <col min="5" max="5" width="18.85546875" style="11" bestFit="1" customWidth="1"/>
    <col min="6" max="6" width="1.28515625" style="11" customWidth="1"/>
    <col min="7" max="7" width="15" style="11" bestFit="1" customWidth="1"/>
    <col min="8" max="8" width="1.28515625" style="11" customWidth="1"/>
    <col min="9" max="9" width="13.5703125" style="11" bestFit="1" customWidth="1"/>
    <col min="10" max="10" width="1.28515625" style="11" customWidth="1"/>
    <col min="11" max="11" width="11" style="11" bestFit="1" customWidth="1"/>
    <col min="12" max="12" width="1.28515625" style="11" customWidth="1"/>
    <col min="13" max="13" width="15.5703125" style="11" customWidth="1"/>
    <col min="14" max="14" width="1.28515625" style="11" customWidth="1"/>
    <col min="15" max="15" width="16" style="11" bestFit="1" customWidth="1"/>
    <col min="16" max="16" width="1.28515625" style="11" customWidth="1"/>
    <col min="17" max="17" width="12.7109375" style="11" bestFit="1" customWidth="1"/>
    <col min="18" max="18" width="1.28515625" style="11" customWidth="1"/>
    <col min="19" max="19" width="16" style="11" bestFit="1" customWidth="1"/>
    <col min="20" max="20" width="0.28515625" customWidth="1"/>
    <col min="22" max="22" width="13.85546875" bestFit="1" customWidth="1"/>
  </cols>
  <sheetData>
    <row r="1" spans="1:19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4.45" customHeight="1"/>
    <row r="5" spans="1:19" ht="14.45" customHeight="1">
      <c r="A5" s="37" t="s">
        <v>118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14.45" customHeight="1">
      <c r="A6" s="38" t="s">
        <v>53</v>
      </c>
      <c r="C6" s="38" t="s">
        <v>184</v>
      </c>
      <c r="D6" s="38"/>
      <c r="E6" s="38"/>
      <c r="F6" s="38"/>
      <c r="G6" s="38"/>
      <c r="I6" s="38" t="s">
        <v>115</v>
      </c>
      <c r="J6" s="38"/>
      <c r="K6" s="38"/>
      <c r="L6" s="38"/>
      <c r="M6" s="38"/>
      <c r="O6" s="38" t="s">
        <v>116</v>
      </c>
      <c r="P6" s="38"/>
      <c r="Q6" s="38"/>
      <c r="R6" s="38"/>
      <c r="S6" s="38"/>
    </row>
    <row r="7" spans="1:19" ht="45" customHeight="1">
      <c r="A7" s="38"/>
      <c r="C7" s="10" t="s">
        <v>185</v>
      </c>
      <c r="D7" s="12"/>
      <c r="E7" s="10" t="s">
        <v>186</v>
      </c>
      <c r="F7" s="12"/>
      <c r="G7" s="10" t="s">
        <v>187</v>
      </c>
      <c r="I7" s="10" t="s">
        <v>188</v>
      </c>
      <c r="J7" s="12"/>
      <c r="K7" s="10" t="s">
        <v>189</v>
      </c>
      <c r="L7" s="12"/>
      <c r="M7" s="10" t="s">
        <v>190</v>
      </c>
      <c r="O7" s="10" t="s">
        <v>188</v>
      </c>
      <c r="P7" s="12"/>
      <c r="Q7" s="10" t="s">
        <v>189</v>
      </c>
      <c r="R7" s="12"/>
      <c r="S7" s="10" t="s">
        <v>190</v>
      </c>
    </row>
    <row r="8" spans="1:19" ht="21.75" customHeight="1">
      <c r="A8" s="5" t="s">
        <v>42</v>
      </c>
      <c r="C8" s="21" t="s">
        <v>191</v>
      </c>
      <c r="E8" s="13">
        <v>2004728</v>
      </c>
      <c r="G8" s="13">
        <v>1050</v>
      </c>
      <c r="I8" s="13">
        <v>0</v>
      </c>
      <c r="K8" s="13">
        <v>0</v>
      </c>
      <c r="M8" s="13">
        <v>0</v>
      </c>
      <c r="O8" s="13">
        <v>2104964400</v>
      </c>
      <c r="Q8" s="13">
        <v>0</v>
      </c>
      <c r="S8" s="13">
        <v>2104964400</v>
      </c>
    </row>
    <row r="9" spans="1:19" ht="21.75" customHeight="1">
      <c r="A9" s="6" t="s">
        <v>24</v>
      </c>
      <c r="C9" s="22" t="s">
        <v>192</v>
      </c>
      <c r="E9" s="15">
        <v>5737091</v>
      </c>
      <c r="G9" s="15">
        <v>1000</v>
      </c>
      <c r="I9" s="15">
        <v>0</v>
      </c>
      <c r="K9" s="15">
        <v>0</v>
      </c>
      <c r="M9" s="15">
        <v>0</v>
      </c>
      <c r="O9" s="15">
        <v>5737091000</v>
      </c>
      <c r="Q9" s="15">
        <v>0</v>
      </c>
      <c r="S9" s="15">
        <v>5737091000</v>
      </c>
    </row>
    <row r="10" spans="1:19" ht="21.75" customHeight="1">
      <c r="A10" s="6" t="s">
        <v>30</v>
      </c>
      <c r="C10" s="22" t="s">
        <v>193</v>
      </c>
      <c r="E10" s="15">
        <v>19023660</v>
      </c>
      <c r="G10" s="15">
        <v>1100</v>
      </c>
      <c r="I10" s="15">
        <v>0</v>
      </c>
      <c r="K10" s="15">
        <v>0</v>
      </c>
      <c r="M10" s="15">
        <v>0</v>
      </c>
      <c r="O10" s="15">
        <v>20926026000</v>
      </c>
      <c r="Q10" s="15">
        <v>0</v>
      </c>
      <c r="S10" s="15">
        <v>20926026000</v>
      </c>
    </row>
    <row r="11" spans="1:19" ht="21.75" customHeight="1">
      <c r="A11" s="6" t="s">
        <v>31</v>
      </c>
      <c r="C11" s="22" t="s">
        <v>194</v>
      </c>
      <c r="E11" s="15">
        <v>2406851</v>
      </c>
      <c r="G11" s="15">
        <v>2390</v>
      </c>
      <c r="I11" s="15">
        <v>0</v>
      </c>
      <c r="K11" s="15">
        <v>0</v>
      </c>
      <c r="M11" s="15">
        <v>0</v>
      </c>
      <c r="O11" s="15">
        <v>5752373890</v>
      </c>
      <c r="Q11" s="15">
        <v>0</v>
      </c>
      <c r="S11" s="15">
        <v>5752373890</v>
      </c>
    </row>
    <row r="12" spans="1:19" ht="21.75" customHeight="1">
      <c r="A12" s="6" t="s">
        <v>41</v>
      </c>
      <c r="C12" s="22" t="s">
        <v>195</v>
      </c>
      <c r="E12" s="15">
        <v>13198888</v>
      </c>
      <c r="G12" s="15">
        <v>370</v>
      </c>
      <c r="I12" s="15">
        <v>0</v>
      </c>
      <c r="K12" s="15">
        <v>0</v>
      </c>
      <c r="M12" s="15">
        <v>0</v>
      </c>
      <c r="O12" s="15">
        <v>4883588560</v>
      </c>
      <c r="Q12" s="15">
        <v>0</v>
      </c>
      <c r="S12" s="15">
        <v>4883588560</v>
      </c>
    </row>
    <row r="13" spans="1:19" ht="21.75" customHeight="1">
      <c r="A13" s="6" t="s">
        <v>38</v>
      </c>
      <c r="C13" s="22" t="s">
        <v>195</v>
      </c>
      <c r="E13" s="15">
        <v>15571808</v>
      </c>
      <c r="G13" s="15">
        <v>115</v>
      </c>
      <c r="I13" s="15">
        <v>0</v>
      </c>
      <c r="K13" s="15">
        <v>0</v>
      </c>
      <c r="M13" s="15">
        <v>0</v>
      </c>
      <c r="O13" s="15">
        <v>1790757920</v>
      </c>
      <c r="Q13" s="15">
        <v>0</v>
      </c>
      <c r="S13" s="15">
        <v>1790757920</v>
      </c>
    </row>
    <row r="14" spans="1:19" ht="21.75" customHeight="1">
      <c r="A14" s="6" t="s">
        <v>29</v>
      </c>
      <c r="C14" s="22" t="s">
        <v>191</v>
      </c>
      <c r="E14" s="15">
        <v>4670431</v>
      </c>
      <c r="G14" s="15">
        <v>2000</v>
      </c>
      <c r="I14" s="15">
        <v>0</v>
      </c>
      <c r="K14" s="15">
        <v>0</v>
      </c>
      <c r="M14" s="15">
        <v>0</v>
      </c>
      <c r="O14" s="15">
        <v>9340862000</v>
      </c>
      <c r="Q14" s="15">
        <v>0</v>
      </c>
      <c r="S14" s="15">
        <v>9340862000</v>
      </c>
    </row>
    <row r="15" spans="1:19" ht="21.75" customHeight="1">
      <c r="A15" s="6" t="s">
        <v>26</v>
      </c>
      <c r="C15" s="22" t="s">
        <v>196</v>
      </c>
      <c r="E15" s="15">
        <v>1375832</v>
      </c>
      <c r="G15" s="15">
        <v>5375</v>
      </c>
      <c r="I15" s="15">
        <v>0</v>
      </c>
      <c r="K15" s="15">
        <v>0</v>
      </c>
      <c r="M15" s="15">
        <v>0</v>
      </c>
      <c r="O15" s="15">
        <v>7395097000</v>
      </c>
      <c r="Q15" s="15">
        <v>0</v>
      </c>
      <c r="S15" s="15">
        <v>7395097000</v>
      </c>
    </row>
    <row r="16" spans="1:19" ht="21.75" customHeight="1">
      <c r="A16" s="6" t="s">
        <v>131</v>
      </c>
      <c r="C16" s="22" t="s">
        <v>197</v>
      </c>
      <c r="E16" s="15">
        <v>2224603</v>
      </c>
      <c r="G16" s="15">
        <v>5000</v>
      </c>
      <c r="I16" s="15">
        <v>0</v>
      </c>
      <c r="K16" s="15">
        <v>0</v>
      </c>
      <c r="M16" s="15">
        <v>0</v>
      </c>
      <c r="O16" s="15">
        <v>11123015000</v>
      </c>
      <c r="Q16" s="15">
        <v>0</v>
      </c>
      <c r="S16" s="15">
        <v>11123015000</v>
      </c>
    </row>
    <row r="17" spans="1:24" ht="21.75" customHeight="1">
      <c r="A17" s="6" t="s">
        <v>43</v>
      </c>
      <c r="C17" s="22" t="s">
        <v>198</v>
      </c>
      <c r="E17" s="15">
        <v>4535293</v>
      </c>
      <c r="G17" s="15">
        <v>750</v>
      </c>
      <c r="I17" s="15">
        <v>0</v>
      </c>
      <c r="K17" s="15">
        <v>0</v>
      </c>
      <c r="M17" s="15">
        <v>0</v>
      </c>
      <c r="O17" s="15">
        <v>3401469750</v>
      </c>
      <c r="Q17" s="15">
        <v>0</v>
      </c>
      <c r="S17" s="15">
        <v>3401469750</v>
      </c>
    </row>
    <row r="18" spans="1:24" ht="21.75" customHeight="1">
      <c r="A18" s="6" t="s">
        <v>19</v>
      </c>
      <c r="C18" s="22" t="s">
        <v>191</v>
      </c>
      <c r="E18" s="15">
        <v>15702012</v>
      </c>
      <c r="G18" s="15">
        <v>360</v>
      </c>
      <c r="I18" s="15">
        <v>0</v>
      </c>
      <c r="K18" s="15">
        <v>0</v>
      </c>
      <c r="M18" s="15">
        <v>0</v>
      </c>
      <c r="O18" s="15">
        <v>5652724320</v>
      </c>
      <c r="Q18" s="15">
        <v>0</v>
      </c>
      <c r="S18" s="15">
        <v>5652724320</v>
      </c>
    </row>
    <row r="19" spans="1:24" ht="21.75" customHeight="1">
      <c r="A19" s="6" t="s">
        <v>37</v>
      </c>
      <c r="C19" s="22" t="s">
        <v>199</v>
      </c>
      <c r="E19" s="15">
        <v>1427592</v>
      </c>
      <c r="G19" s="15">
        <v>1000</v>
      </c>
      <c r="I19" s="15">
        <v>0</v>
      </c>
      <c r="K19" s="15">
        <v>0</v>
      </c>
      <c r="M19" s="15">
        <v>0</v>
      </c>
      <c r="O19" s="15">
        <v>1427592000</v>
      </c>
      <c r="Q19" s="15">
        <v>67980571</v>
      </c>
      <c r="S19" s="15">
        <v>1359611429</v>
      </c>
    </row>
    <row r="20" spans="1:24" ht="21.75" customHeight="1">
      <c r="A20" s="6" t="s">
        <v>36</v>
      </c>
      <c r="C20" s="22" t="s">
        <v>200</v>
      </c>
      <c r="E20" s="15">
        <v>20296011</v>
      </c>
      <c r="G20" s="15">
        <v>280</v>
      </c>
      <c r="I20" s="15">
        <v>0</v>
      </c>
      <c r="K20" s="15">
        <v>0</v>
      </c>
      <c r="M20" s="15">
        <v>0</v>
      </c>
      <c r="O20" s="15">
        <v>5682883080</v>
      </c>
      <c r="Q20" s="15">
        <v>0</v>
      </c>
      <c r="S20" s="15">
        <v>5682883080</v>
      </c>
    </row>
    <row r="21" spans="1:24" ht="21.75" customHeight="1">
      <c r="A21" s="6" t="s">
        <v>33</v>
      </c>
      <c r="C21" s="22" t="s">
        <v>201</v>
      </c>
      <c r="E21" s="15">
        <v>644254</v>
      </c>
      <c r="G21" s="15">
        <v>12450</v>
      </c>
      <c r="I21" s="15">
        <v>0</v>
      </c>
      <c r="K21" s="15">
        <v>0</v>
      </c>
      <c r="M21" s="15">
        <v>0</v>
      </c>
      <c r="O21" s="15">
        <v>8020962300</v>
      </c>
      <c r="Q21" s="15">
        <v>0</v>
      </c>
      <c r="S21" s="15">
        <v>8020962300</v>
      </c>
    </row>
    <row r="22" spans="1:24" ht="21.75" customHeight="1">
      <c r="A22" s="6" t="s">
        <v>45</v>
      </c>
      <c r="C22" s="22" t="s">
        <v>202</v>
      </c>
      <c r="E22" s="15">
        <v>3088300</v>
      </c>
      <c r="G22" s="15">
        <v>1400</v>
      </c>
      <c r="I22" s="15">
        <v>0</v>
      </c>
      <c r="K22" s="15">
        <v>0</v>
      </c>
      <c r="M22" s="15">
        <v>0</v>
      </c>
      <c r="O22" s="15">
        <v>4323620000</v>
      </c>
      <c r="Q22" s="15">
        <v>0</v>
      </c>
      <c r="S22" s="15">
        <v>4323620000</v>
      </c>
    </row>
    <row r="23" spans="1:24" ht="21.75" customHeight="1">
      <c r="A23" s="6" t="s">
        <v>44</v>
      </c>
      <c r="C23" s="22" t="s">
        <v>192</v>
      </c>
      <c r="E23" s="15">
        <v>5959329</v>
      </c>
      <c r="G23" s="15">
        <v>800</v>
      </c>
      <c r="I23" s="15">
        <v>0</v>
      </c>
      <c r="K23" s="15">
        <v>0</v>
      </c>
      <c r="M23" s="15">
        <v>0</v>
      </c>
      <c r="O23" s="15">
        <v>4767463200</v>
      </c>
      <c r="Q23" s="15">
        <v>0</v>
      </c>
      <c r="S23" s="15">
        <v>4767463200</v>
      </c>
    </row>
    <row r="24" spans="1:24" ht="21.75" customHeight="1">
      <c r="A24" s="6" t="s">
        <v>23</v>
      </c>
      <c r="C24" s="22" t="s">
        <v>203</v>
      </c>
      <c r="E24" s="15">
        <v>11228650</v>
      </c>
      <c r="G24" s="15">
        <v>1624</v>
      </c>
      <c r="I24" s="15">
        <v>0</v>
      </c>
      <c r="K24" s="15">
        <v>0</v>
      </c>
      <c r="M24" s="15">
        <v>0</v>
      </c>
      <c r="O24" s="15">
        <v>18235327600</v>
      </c>
      <c r="Q24" s="15">
        <v>0</v>
      </c>
      <c r="S24" s="15">
        <v>18235327600</v>
      </c>
    </row>
    <row r="25" spans="1:24" ht="21.75" customHeight="1">
      <c r="A25" s="6" t="s">
        <v>20</v>
      </c>
      <c r="C25" s="22" t="s">
        <v>204</v>
      </c>
      <c r="E25" s="15">
        <v>2475000</v>
      </c>
      <c r="G25" s="15">
        <v>936</v>
      </c>
      <c r="I25" s="15">
        <v>0</v>
      </c>
      <c r="K25" s="15">
        <v>0</v>
      </c>
      <c r="M25" s="15">
        <v>0</v>
      </c>
      <c r="O25" s="15">
        <v>2316600000</v>
      </c>
      <c r="Q25" s="15">
        <v>0</v>
      </c>
      <c r="S25" s="15">
        <v>2316600000</v>
      </c>
    </row>
    <row r="26" spans="1:24" ht="21.75" customHeight="1">
      <c r="A26" s="6" t="s">
        <v>21</v>
      </c>
      <c r="C26" s="22" t="s">
        <v>205</v>
      </c>
      <c r="E26" s="15">
        <v>205512</v>
      </c>
      <c r="G26" s="15">
        <v>11000</v>
      </c>
      <c r="I26" s="15">
        <v>2260632000</v>
      </c>
      <c r="K26" s="15">
        <v>89354470</v>
      </c>
      <c r="M26" s="15">
        <v>2171277530</v>
      </c>
      <c r="O26" s="15">
        <v>10070088000</v>
      </c>
      <c r="Q26" s="15">
        <v>153018513</v>
      </c>
      <c r="S26" s="15">
        <f>O26-Q26</f>
        <v>9917069487</v>
      </c>
      <c r="V26" s="15"/>
      <c r="X26" s="15"/>
    </row>
    <row r="27" spans="1:24" ht="21.75" customHeight="1">
      <c r="A27" s="6" t="s">
        <v>34</v>
      </c>
      <c r="C27" s="22" t="s">
        <v>206</v>
      </c>
      <c r="E27" s="15">
        <v>15291779</v>
      </c>
      <c r="G27" s="15">
        <v>266</v>
      </c>
      <c r="I27" s="15">
        <v>0</v>
      </c>
      <c r="K27" s="15">
        <v>0</v>
      </c>
      <c r="M27" s="15">
        <v>0</v>
      </c>
      <c r="O27" s="15">
        <v>4067613214</v>
      </c>
      <c r="Q27" s="15">
        <v>0</v>
      </c>
      <c r="S27" s="15">
        <v>4067613214</v>
      </c>
      <c r="V27" s="31"/>
    </row>
    <row r="28" spans="1:24" ht="21.75" customHeight="1">
      <c r="A28" s="6" t="s">
        <v>143</v>
      </c>
      <c r="C28" s="22" t="s">
        <v>207</v>
      </c>
      <c r="E28" s="15">
        <v>1750000</v>
      </c>
      <c r="G28" s="15">
        <v>400</v>
      </c>
      <c r="I28" s="15">
        <v>0</v>
      </c>
      <c r="K28" s="15">
        <v>0</v>
      </c>
      <c r="M28" s="15">
        <v>0</v>
      </c>
      <c r="O28" s="15">
        <v>700000000</v>
      </c>
      <c r="Q28" s="15">
        <v>0</v>
      </c>
      <c r="S28" s="15">
        <v>700000000</v>
      </c>
    </row>
    <row r="29" spans="1:24" ht="21.75" customHeight="1">
      <c r="A29" s="6" t="s">
        <v>22</v>
      </c>
      <c r="C29" s="22" t="s">
        <v>204</v>
      </c>
      <c r="E29" s="15">
        <v>574864</v>
      </c>
      <c r="G29" s="15">
        <v>3400</v>
      </c>
      <c r="I29" s="15">
        <v>0</v>
      </c>
      <c r="K29" s="15">
        <v>0</v>
      </c>
      <c r="M29" s="15">
        <v>0</v>
      </c>
      <c r="O29" s="15">
        <v>1954537600</v>
      </c>
      <c r="Q29" s="15">
        <v>0</v>
      </c>
      <c r="S29" s="15">
        <v>1954537600</v>
      </c>
    </row>
    <row r="30" spans="1:24" ht="21.75" customHeight="1">
      <c r="A30" s="6" t="s">
        <v>28</v>
      </c>
      <c r="C30" s="22" t="s">
        <v>208</v>
      </c>
      <c r="E30" s="15">
        <v>3870532</v>
      </c>
      <c r="G30" s="15">
        <v>1100</v>
      </c>
      <c r="I30" s="15">
        <v>0</v>
      </c>
      <c r="K30" s="15">
        <v>0</v>
      </c>
      <c r="M30" s="15">
        <v>0</v>
      </c>
      <c r="O30" s="15">
        <v>4257585200</v>
      </c>
      <c r="Q30" s="15">
        <v>51851511</v>
      </c>
      <c r="S30" s="15">
        <v>4205733689</v>
      </c>
    </row>
    <row r="31" spans="1:24" ht="21.75" customHeight="1">
      <c r="A31" s="6" t="s">
        <v>132</v>
      </c>
      <c r="C31" s="22" t="s">
        <v>209</v>
      </c>
      <c r="E31" s="15">
        <v>30000000</v>
      </c>
      <c r="G31" s="15">
        <v>260</v>
      </c>
      <c r="I31" s="15">
        <v>0</v>
      </c>
      <c r="K31" s="15">
        <v>0</v>
      </c>
      <c r="M31" s="15">
        <v>0</v>
      </c>
      <c r="O31" s="15">
        <v>7800000000</v>
      </c>
      <c r="Q31" s="15">
        <v>0</v>
      </c>
      <c r="S31" s="15">
        <v>7800000000</v>
      </c>
    </row>
    <row r="32" spans="1:24" ht="21.75" customHeight="1">
      <c r="A32" s="6" t="s">
        <v>129</v>
      </c>
      <c r="C32" s="22" t="s">
        <v>210</v>
      </c>
      <c r="E32" s="15">
        <v>1500000</v>
      </c>
      <c r="G32" s="15">
        <v>150</v>
      </c>
      <c r="I32" s="15">
        <v>0</v>
      </c>
      <c r="K32" s="15">
        <v>0</v>
      </c>
      <c r="M32" s="15">
        <v>0</v>
      </c>
      <c r="O32" s="15">
        <v>225000000</v>
      </c>
      <c r="Q32" s="15">
        <v>0</v>
      </c>
      <c r="S32" s="15">
        <v>225000000</v>
      </c>
    </row>
    <row r="33" spans="1:19" ht="21.75" customHeight="1">
      <c r="A33" s="7" t="s">
        <v>122</v>
      </c>
      <c r="C33" s="64" t="s">
        <v>211</v>
      </c>
      <c r="E33" s="59">
        <v>200000</v>
      </c>
      <c r="G33" s="59">
        <v>2350</v>
      </c>
      <c r="I33" s="17">
        <v>0</v>
      </c>
      <c r="K33" s="17">
        <v>0</v>
      </c>
      <c r="M33" s="17">
        <v>0</v>
      </c>
      <c r="O33" s="17">
        <v>470000000</v>
      </c>
      <c r="Q33" s="17">
        <v>0</v>
      </c>
      <c r="S33" s="17">
        <v>470000000</v>
      </c>
    </row>
    <row r="34" spans="1:19" ht="21.75" customHeight="1">
      <c r="A34" s="8" t="s">
        <v>51</v>
      </c>
      <c r="C34" s="59"/>
      <c r="D34" s="60"/>
      <c r="E34" s="59"/>
      <c r="F34" s="60"/>
      <c r="G34" s="59"/>
      <c r="I34" s="19">
        <v>2260632000</v>
      </c>
      <c r="K34" s="19">
        <v>89354470</v>
      </c>
      <c r="M34" s="19">
        <v>2171277530</v>
      </c>
      <c r="O34" s="19">
        <f>SUM(O8:O33)</f>
        <v>152427242034</v>
      </c>
      <c r="Q34" s="19">
        <f>SUM(Q8:Q33)</f>
        <v>272850595</v>
      </c>
      <c r="S34" s="19">
        <f>SUM(S8:S33)</f>
        <v>152154391439</v>
      </c>
    </row>
    <row r="35" spans="1:19">
      <c r="C35" s="60"/>
      <c r="D35" s="60"/>
      <c r="E35" s="60"/>
      <c r="F35" s="60"/>
      <c r="G35" s="60"/>
    </row>
    <row r="36" spans="1:19">
      <c r="C36" s="60"/>
      <c r="D36" s="60"/>
      <c r="E36" s="60"/>
      <c r="F36" s="60"/>
      <c r="G36" s="60"/>
      <c r="O36" s="30"/>
      <c r="S36" s="30"/>
    </row>
    <row r="37" spans="1:19">
      <c r="C37" s="60"/>
      <c r="D37" s="60"/>
      <c r="E37" s="60"/>
      <c r="F37" s="60"/>
      <c r="G37" s="60"/>
    </row>
    <row r="38" spans="1:19">
      <c r="I38" s="30"/>
    </row>
    <row r="39" spans="1:19">
      <c r="O39" s="30"/>
    </row>
    <row r="40" spans="1:19">
      <c r="O40" s="30"/>
    </row>
    <row r="41" spans="1:19">
      <c r="Q41" s="30"/>
    </row>
    <row r="42" spans="1:19">
      <c r="I42" s="30"/>
      <c r="O42" s="30"/>
      <c r="Q42" s="30"/>
    </row>
    <row r="44" spans="1:19">
      <c r="Q44" s="30"/>
    </row>
    <row r="45" spans="1:19">
      <c r="O45" s="3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8"/>
  <sheetViews>
    <sheetView rightToLeft="1" workbookViewId="0">
      <selection activeCell="O66" sqref="O66"/>
    </sheetView>
  </sheetViews>
  <sheetFormatPr defaultRowHeight="12.75"/>
  <cols>
    <col min="1" max="1" width="40.28515625" customWidth="1"/>
    <col min="2" max="2" width="1.28515625" customWidth="1"/>
    <col min="3" max="3" width="9.85546875" style="11" bestFit="1" customWidth="1"/>
    <col min="4" max="4" width="1.28515625" style="11" customWidth="1"/>
    <col min="5" max="5" width="15" style="11" bestFit="1" customWidth="1"/>
    <col min="6" max="6" width="1.28515625" style="11" customWidth="1"/>
    <col min="7" max="7" width="15" style="11" bestFit="1" customWidth="1"/>
    <col min="8" max="8" width="1.28515625" style="11" customWidth="1"/>
    <col min="9" max="9" width="15.140625" style="11" bestFit="1" customWidth="1"/>
    <col min="10" max="10" width="1.28515625" style="11" customWidth="1"/>
    <col min="11" max="11" width="12" style="11" bestFit="1" customWidth="1"/>
    <col min="12" max="12" width="1.28515625" style="11" customWidth="1"/>
    <col min="13" max="13" width="17.5703125" style="11" bestFit="1" customWidth="1"/>
    <col min="14" max="14" width="1.28515625" style="11" customWidth="1"/>
    <col min="15" max="15" width="17.5703125" style="11" bestFit="1" customWidth="1"/>
    <col min="16" max="16" width="1.28515625" style="11" customWidth="1"/>
    <col min="17" max="17" width="19.85546875" style="11" customWidth="1"/>
    <col min="18" max="18" width="1.28515625" customWidth="1"/>
    <col min="19" max="19" width="0.28515625" customWidth="1"/>
  </cols>
  <sheetData>
    <row r="1" spans="1:18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/>
    <row r="5" spans="1:18" ht="14.45" customHeight="1">
      <c r="A5" s="37" t="s">
        <v>223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>
      <c r="A6" s="38" t="s">
        <v>99</v>
      </c>
      <c r="C6" s="38" t="s">
        <v>115</v>
      </c>
      <c r="D6" s="38"/>
      <c r="E6" s="38"/>
      <c r="F6" s="38"/>
      <c r="G6" s="38"/>
      <c r="H6" s="38"/>
      <c r="I6" s="38"/>
      <c r="K6" s="38" t="s">
        <v>116</v>
      </c>
      <c r="L6" s="38"/>
      <c r="M6" s="38"/>
      <c r="N6" s="38"/>
      <c r="O6" s="38"/>
      <c r="P6" s="38"/>
      <c r="Q6" s="38"/>
      <c r="R6" s="38"/>
    </row>
    <row r="7" spans="1:18" ht="43.5" customHeight="1">
      <c r="A7" s="38"/>
      <c r="C7" s="10" t="s">
        <v>13</v>
      </c>
      <c r="D7" s="12"/>
      <c r="E7" s="10" t="s">
        <v>224</v>
      </c>
      <c r="F7" s="12"/>
      <c r="G7" s="10" t="s">
        <v>225</v>
      </c>
      <c r="H7" s="12"/>
      <c r="I7" s="10" t="s">
        <v>226</v>
      </c>
      <c r="K7" s="10" t="s">
        <v>13</v>
      </c>
      <c r="L7" s="12"/>
      <c r="M7" s="10" t="s">
        <v>224</v>
      </c>
      <c r="N7" s="12"/>
      <c r="O7" s="10" t="s">
        <v>225</v>
      </c>
      <c r="P7" s="12"/>
      <c r="Q7" s="48" t="s">
        <v>226</v>
      </c>
      <c r="R7" s="48"/>
    </row>
    <row r="8" spans="1:18" ht="21.75" customHeight="1">
      <c r="A8" s="5" t="s">
        <v>25</v>
      </c>
      <c r="C8" s="13">
        <v>4437041</v>
      </c>
      <c r="E8" s="13">
        <v>12325862347</v>
      </c>
      <c r="G8" s="13">
        <f>11988884782+2588596208</f>
        <v>14577480990</v>
      </c>
      <c r="I8" s="13">
        <f>E8-G8</f>
        <v>-2251618643</v>
      </c>
      <c r="K8" s="13">
        <v>4437041</v>
      </c>
      <c r="M8" s="13">
        <v>12325862347</v>
      </c>
      <c r="O8" s="13">
        <v>11988884782</v>
      </c>
      <c r="Q8" s="15">
        <v>336977565</v>
      </c>
      <c r="R8" s="15"/>
    </row>
    <row r="9" spans="1:18" ht="21.75" customHeight="1">
      <c r="A9" s="6" t="s">
        <v>28</v>
      </c>
      <c r="C9" s="15">
        <v>2977257</v>
      </c>
      <c r="E9" s="15">
        <v>33914707760</v>
      </c>
      <c r="G9" s="15">
        <f>33531614576-5436765516</f>
        <v>28094849060</v>
      </c>
      <c r="I9" s="15">
        <f>E9-G9</f>
        <v>5819858700</v>
      </c>
      <c r="K9" s="15">
        <v>11509789</v>
      </c>
      <c r="M9" s="15">
        <v>145060596417</v>
      </c>
      <c r="O9" s="15">
        <v>129629994209</v>
      </c>
      <c r="Q9" s="15">
        <v>15430602208</v>
      </c>
      <c r="R9" s="15"/>
    </row>
    <row r="10" spans="1:18" ht="21.75" customHeight="1">
      <c r="A10" s="6" t="s">
        <v>39</v>
      </c>
      <c r="C10" s="15">
        <v>682324</v>
      </c>
      <c r="E10" s="15">
        <v>11830178087</v>
      </c>
      <c r="G10" s="15">
        <v>10025611272</v>
      </c>
      <c r="I10" s="15">
        <f>E10-G10</f>
        <v>1804566815</v>
      </c>
      <c r="K10" s="15">
        <v>682324</v>
      </c>
      <c r="M10" s="15">
        <v>11830178087</v>
      </c>
      <c r="O10" s="15">
        <v>10025611272</v>
      </c>
      <c r="Q10" s="15">
        <v>1804566815</v>
      </c>
      <c r="R10" s="15"/>
    </row>
    <row r="11" spans="1:18" ht="21.75" customHeight="1">
      <c r="A11" s="6" t="s">
        <v>30</v>
      </c>
      <c r="C11" s="15">
        <v>0</v>
      </c>
      <c r="E11" s="15">
        <v>0</v>
      </c>
      <c r="G11" s="15">
        <v>0</v>
      </c>
      <c r="I11" s="15">
        <v>0</v>
      </c>
      <c r="K11" s="15">
        <v>11652837</v>
      </c>
      <c r="M11" s="15">
        <v>70577545098</v>
      </c>
      <c r="O11" s="15">
        <v>73014737201</v>
      </c>
      <c r="Q11" s="15">
        <v>-2437192103</v>
      </c>
      <c r="R11" s="15"/>
    </row>
    <row r="12" spans="1:18" ht="21.75" customHeight="1">
      <c r="A12" s="6" t="s">
        <v>43</v>
      </c>
      <c r="C12" s="15">
        <v>0</v>
      </c>
      <c r="E12" s="15">
        <v>0</v>
      </c>
      <c r="G12" s="15">
        <v>0</v>
      </c>
      <c r="I12" s="15">
        <v>0</v>
      </c>
      <c r="K12" s="15">
        <v>4535293</v>
      </c>
      <c r="M12" s="15">
        <v>41025602864</v>
      </c>
      <c r="O12" s="15">
        <v>49286949875</v>
      </c>
      <c r="Q12" s="15">
        <v>-8261347011</v>
      </c>
      <c r="R12" s="15"/>
    </row>
    <row r="13" spans="1:18" ht="21.75" customHeight="1">
      <c r="A13" s="6" t="s">
        <v>31</v>
      </c>
      <c r="C13" s="15">
        <v>0</v>
      </c>
      <c r="E13" s="15">
        <v>0</v>
      </c>
      <c r="G13" s="15">
        <v>0</v>
      </c>
      <c r="I13" s="15">
        <v>0</v>
      </c>
      <c r="K13" s="15">
        <v>2928318</v>
      </c>
      <c r="M13" s="15">
        <v>61538350326</v>
      </c>
      <c r="O13" s="15">
        <v>71738633374</v>
      </c>
      <c r="Q13" s="15">
        <v>-10200283048</v>
      </c>
      <c r="R13" s="15"/>
    </row>
    <row r="14" spans="1:18" ht="21.75" customHeight="1">
      <c r="A14" s="6" t="s">
        <v>29</v>
      </c>
      <c r="C14" s="15">
        <v>0</v>
      </c>
      <c r="E14" s="15">
        <v>0</v>
      </c>
      <c r="G14" s="15">
        <v>0</v>
      </c>
      <c r="I14" s="15">
        <v>0</v>
      </c>
      <c r="K14" s="15">
        <v>15706839</v>
      </c>
      <c r="M14" s="15">
        <v>103988865540</v>
      </c>
      <c r="O14" s="15">
        <v>108200746173</v>
      </c>
      <c r="Q14" s="15">
        <v>-4211880633</v>
      </c>
      <c r="R14" s="15"/>
    </row>
    <row r="15" spans="1:18" ht="21.75" customHeight="1">
      <c r="A15" s="6" t="s">
        <v>121</v>
      </c>
      <c r="C15" s="15">
        <v>0</v>
      </c>
      <c r="E15" s="15">
        <v>0</v>
      </c>
      <c r="G15" s="15">
        <v>0</v>
      </c>
      <c r="I15" s="15">
        <v>0</v>
      </c>
      <c r="K15" s="15">
        <v>3497266</v>
      </c>
      <c r="M15" s="15">
        <v>40016723567</v>
      </c>
      <c r="O15" s="15">
        <v>39040615111</v>
      </c>
      <c r="Q15" s="15">
        <v>976108456</v>
      </c>
      <c r="R15" s="15"/>
    </row>
    <row r="16" spans="1:18" ht="21.75" customHeight="1">
      <c r="A16" s="6" t="s">
        <v>122</v>
      </c>
      <c r="C16" s="15">
        <v>0</v>
      </c>
      <c r="E16" s="15">
        <v>0</v>
      </c>
      <c r="G16" s="15">
        <v>0</v>
      </c>
      <c r="I16" s="15">
        <v>0</v>
      </c>
      <c r="K16" s="15">
        <v>200000</v>
      </c>
      <c r="M16" s="15">
        <v>6426845513</v>
      </c>
      <c r="O16" s="15">
        <v>5424921360</v>
      </c>
      <c r="Q16" s="15">
        <v>1001924153</v>
      </c>
      <c r="R16" s="15"/>
    </row>
    <row r="17" spans="1:18" ht="21.75" customHeight="1">
      <c r="A17" s="6" t="s">
        <v>123</v>
      </c>
      <c r="C17" s="15">
        <v>0</v>
      </c>
      <c r="E17" s="15">
        <v>0</v>
      </c>
      <c r="G17" s="15">
        <v>0</v>
      </c>
      <c r="I17" s="15">
        <v>0</v>
      </c>
      <c r="K17" s="15">
        <v>2470586</v>
      </c>
      <c r="M17" s="15">
        <v>30452986759</v>
      </c>
      <c r="O17" s="15">
        <v>23380034846</v>
      </c>
      <c r="Q17" s="15">
        <v>7072951913</v>
      </c>
      <c r="R17" s="15"/>
    </row>
    <row r="18" spans="1:18" ht="21.75" customHeight="1">
      <c r="A18" s="6" t="s">
        <v>124</v>
      </c>
      <c r="C18" s="15">
        <v>0</v>
      </c>
      <c r="E18" s="15">
        <v>0</v>
      </c>
      <c r="G18" s="15">
        <v>0</v>
      </c>
      <c r="I18" s="15">
        <v>0</v>
      </c>
      <c r="K18" s="15">
        <v>25833</v>
      </c>
      <c r="M18" s="15">
        <v>334729082</v>
      </c>
      <c r="O18" s="15">
        <v>345449145</v>
      </c>
      <c r="Q18" s="15">
        <v>-10720063</v>
      </c>
      <c r="R18" s="15"/>
    </row>
    <row r="19" spans="1:18" ht="21.75" customHeight="1">
      <c r="A19" s="6" t="s">
        <v>37</v>
      </c>
      <c r="C19" s="15">
        <v>0</v>
      </c>
      <c r="E19" s="15">
        <v>0</v>
      </c>
      <c r="G19" s="15">
        <v>0</v>
      </c>
      <c r="I19" s="15">
        <v>0</v>
      </c>
      <c r="K19" s="15">
        <v>5353304</v>
      </c>
      <c r="M19" s="15">
        <v>45600221009</v>
      </c>
      <c r="O19" s="15">
        <v>40123746882</v>
      </c>
      <c r="Q19" s="15">
        <v>5476474127</v>
      </c>
      <c r="R19" s="15"/>
    </row>
    <row r="20" spans="1:18" ht="21.75" customHeight="1">
      <c r="A20" s="6" t="s">
        <v>44</v>
      </c>
      <c r="C20" s="15">
        <v>0</v>
      </c>
      <c r="E20" s="15">
        <v>0</v>
      </c>
      <c r="G20" s="15">
        <v>0</v>
      </c>
      <c r="I20" s="15">
        <v>0</v>
      </c>
      <c r="K20" s="15">
        <v>9530740</v>
      </c>
      <c r="M20" s="15">
        <v>56160556835</v>
      </c>
      <c r="O20" s="15">
        <v>48685718236</v>
      </c>
      <c r="Q20" s="15">
        <v>7474838599</v>
      </c>
      <c r="R20" s="15"/>
    </row>
    <row r="21" spans="1:18" ht="21.75" customHeight="1">
      <c r="A21" s="6" t="s">
        <v>33</v>
      </c>
      <c r="C21" s="15">
        <v>0</v>
      </c>
      <c r="E21" s="15">
        <v>0</v>
      </c>
      <c r="G21" s="15">
        <v>0</v>
      </c>
      <c r="I21" s="15">
        <v>0</v>
      </c>
      <c r="K21" s="15">
        <v>1248163</v>
      </c>
      <c r="M21" s="15">
        <v>112313501998</v>
      </c>
      <c r="O21" s="15">
        <v>73339930390</v>
      </c>
      <c r="Q21" s="15">
        <v>38973571608</v>
      </c>
      <c r="R21" s="15"/>
    </row>
    <row r="22" spans="1:18" ht="21.75" customHeight="1">
      <c r="A22" s="6" t="s">
        <v>26</v>
      </c>
      <c r="C22" s="15">
        <v>0</v>
      </c>
      <c r="E22" s="15">
        <v>0</v>
      </c>
      <c r="G22" s="15">
        <v>0</v>
      </c>
      <c r="I22" s="15">
        <v>0</v>
      </c>
      <c r="K22" s="15">
        <v>603173</v>
      </c>
      <c r="M22" s="15">
        <v>11042903365</v>
      </c>
      <c r="O22" s="15">
        <v>11731740141</v>
      </c>
      <c r="Q22" s="15">
        <v>-688836776</v>
      </c>
      <c r="R22" s="15"/>
    </row>
    <row r="23" spans="1:18" ht="21.75" customHeight="1">
      <c r="A23" s="6" t="s">
        <v>19</v>
      </c>
      <c r="C23" s="15">
        <v>0</v>
      </c>
      <c r="E23" s="15">
        <v>0</v>
      </c>
      <c r="G23" s="15">
        <v>0</v>
      </c>
      <c r="I23" s="15">
        <v>0</v>
      </c>
      <c r="K23" s="15">
        <v>15748354</v>
      </c>
      <c r="M23" s="15">
        <v>58861954672</v>
      </c>
      <c r="O23" s="15">
        <v>52553325979</v>
      </c>
      <c r="Q23" s="15">
        <v>6308628693</v>
      </c>
      <c r="R23" s="15"/>
    </row>
    <row r="24" spans="1:18" ht="21.75" customHeight="1">
      <c r="A24" s="6" t="s">
        <v>23</v>
      </c>
      <c r="C24" s="15">
        <v>0</v>
      </c>
      <c r="E24" s="15">
        <v>0</v>
      </c>
      <c r="G24" s="15">
        <v>0</v>
      </c>
      <c r="I24" s="15">
        <v>0</v>
      </c>
      <c r="K24" s="15">
        <v>24913727</v>
      </c>
      <c r="M24" s="15">
        <v>168518141331</v>
      </c>
      <c r="O24" s="15">
        <v>130266479104</v>
      </c>
      <c r="Q24" s="15">
        <v>38251662227</v>
      </c>
      <c r="R24" s="15"/>
    </row>
    <row r="25" spans="1:18" ht="21.75" customHeight="1">
      <c r="A25" s="6" t="s">
        <v>41</v>
      </c>
      <c r="C25" s="15">
        <v>0</v>
      </c>
      <c r="E25" s="15">
        <v>0</v>
      </c>
      <c r="G25" s="15">
        <v>0</v>
      </c>
      <c r="I25" s="15">
        <v>0</v>
      </c>
      <c r="K25" s="15">
        <v>12729330</v>
      </c>
      <c r="M25" s="15">
        <v>105265524123</v>
      </c>
      <c r="O25" s="15">
        <v>89769144276</v>
      </c>
      <c r="Q25" s="15">
        <v>15496379847</v>
      </c>
      <c r="R25" s="15"/>
    </row>
    <row r="26" spans="1:18" ht="21.75" customHeight="1">
      <c r="A26" s="6" t="s">
        <v>125</v>
      </c>
      <c r="C26" s="15">
        <v>0</v>
      </c>
      <c r="E26" s="15">
        <v>0</v>
      </c>
      <c r="G26" s="15">
        <v>0</v>
      </c>
      <c r="I26" s="15">
        <v>0</v>
      </c>
      <c r="K26" s="15">
        <v>27000000</v>
      </c>
      <c r="M26" s="15">
        <v>102775847393</v>
      </c>
      <c r="O26" s="15">
        <v>108795261936</v>
      </c>
      <c r="Q26" s="15">
        <v>-6019414543</v>
      </c>
      <c r="R26" s="15"/>
    </row>
    <row r="27" spans="1:18" ht="21.75" customHeight="1">
      <c r="A27" s="6" t="s">
        <v>126</v>
      </c>
      <c r="C27" s="15">
        <v>0</v>
      </c>
      <c r="E27" s="15">
        <v>0</v>
      </c>
      <c r="G27" s="15">
        <v>0</v>
      </c>
      <c r="I27" s="15">
        <v>0</v>
      </c>
      <c r="K27" s="15">
        <v>450000</v>
      </c>
      <c r="M27" s="15">
        <v>4602948557</v>
      </c>
      <c r="O27" s="15">
        <v>3098811168</v>
      </c>
      <c r="Q27" s="15">
        <v>1504137389</v>
      </c>
      <c r="R27" s="15"/>
    </row>
    <row r="28" spans="1:18" ht="21.75" customHeight="1">
      <c r="A28" s="6" t="s">
        <v>27</v>
      </c>
      <c r="C28" s="15">
        <v>0</v>
      </c>
      <c r="E28" s="15">
        <v>0</v>
      </c>
      <c r="G28" s="15">
        <v>0</v>
      </c>
      <c r="I28" s="15">
        <v>0</v>
      </c>
      <c r="K28" s="15">
        <v>562500</v>
      </c>
      <c r="M28" s="15">
        <v>5927023201</v>
      </c>
      <c r="O28" s="15">
        <v>5269780617</v>
      </c>
      <c r="Q28" s="15">
        <v>657242584</v>
      </c>
      <c r="R28" s="15"/>
    </row>
    <row r="29" spans="1:18" ht="21.75" customHeight="1">
      <c r="A29" s="6" t="s">
        <v>127</v>
      </c>
      <c r="C29" s="15">
        <v>0</v>
      </c>
      <c r="E29" s="15">
        <v>0</v>
      </c>
      <c r="G29" s="15">
        <v>0</v>
      </c>
      <c r="I29" s="15">
        <v>0</v>
      </c>
      <c r="K29" s="15">
        <v>12491393</v>
      </c>
      <c r="M29" s="15">
        <v>27313975767</v>
      </c>
      <c r="O29" s="15">
        <v>30212105386</v>
      </c>
      <c r="Q29" s="15">
        <v>-2898129619</v>
      </c>
      <c r="R29" s="15"/>
    </row>
    <row r="30" spans="1:18" ht="21.75" customHeight="1">
      <c r="A30" s="6" t="s">
        <v>128</v>
      </c>
      <c r="C30" s="15">
        <v>0</v>
      </c>
      <c r="E30" s="15">
        <v>0</v>
      </c>
      <c r="G30" s="15">
        <v>0</v>
      </c>
      <c r="I30" s="15">
        <v>0</v>
      </c>
      <c r="K30" s="15">
        <v>20973156</v>
      </c>
      <c r="M30" s="15">
        <v>26165394243</v>
      </c>
      <c r="O30" s="15">
        <v>34031550837</v>
      </c>
      <c r="Q30" s="15">
        <v>-7866156594</v>
      </c>
      <c r="R30" s="15"/>
    </row>
    <row r="31" spans="1:18" ht="21.75" customHeight="1">
      <c r="A31" s="6" t="s">
        <v>129</v>
      </c>
      <c r="C31" s="15">
        <v>0</v>
      </c>
      <c r="E31" s="15">
        <v>0</v>
      </c>
      <c r="G31" s="15">
        <v>0</v>
      </c>
      <c r="I31" s="15">
        <v>0</v>
      </c>
      <c r="K31" s="15">
        <v>3000000</v>
      </c>
      <c r="M31" s="15">
        <v>11174936388</v>
      </c>
      <c r="O31" s="15">
        <v>7837109640</v>
      </c>
      <c r="Q31" s="15">
        <v>3337826748</v>
      </c>
      <c r="R31" s="15"/>
    </row>
    <row r="32" spans="1:18" ht="21.75" customHeight="1">
      <c r="A32" s="6" t="s">
        <v>130</v>
      </c>
      <c r="C32" s="15">
        <v>0</v>
      </c>
      <c r="E32" s="15">
        <v>0</v>
      </c>
      <c r="G32" s="15">
        <v>0</v>
      </c>
      <c r="I32" s="15">
        <v>0</v>
      </c>
      <c r="K32" s="15">
        <v>11406904</v>
      </c>
      <c r="M32" s="15">
        <v>87540012385</v>
      </c>
      <c r="O32" s="15">
        <v>69508271806</v>
      </c>
      <c r="Q32" s="15">
        <v>18031740579</v>
      </c>
      <c r="R32" s="15"/>
    </row>
    <row r="33" spans="1:18" ht="21.75" customHeight="1">
      <c r="A33" s="6" t="s">
        <v>131</v>
      </c>
      <c r="C33" s="15">
        <v>0</v>
      </c>
      <c r="E33" s="15">
        <v>0</v>
      </c>
      <c r="G33" s="15">
        <v>0</v>
      </c>
      <c r="I33" s="15">
        <v>0</v>
      </c>
      <c r="K33" s="15">
        <v>2224603</v>
      </c>
      <c r="M33" s="15">
        <v>99084248608</v>
      </c>
      <c r="O33" s="15">
        <v>75695079133</v>
      </c>
      <c r="Q33" s="15">
        <v>23389169475</v>
      </c>
      <c r="R33" s="15"/>
    </row>
    <row r="34" spans="1:18" ht="21.75" customHeight="1">
      <c r="A34" s="6" t="s">
        <v>34</v>
      </c>
      <c r="C34" s="15">
        <v>0</v>
      </c>
      <c r="E34" s="15">
        <v>0</v>
      </c>
      <c r="G34" s="15">
        <v>0</v>
      </c>
      <c r="I34" s="15">
        <v>0</v>
      </c>
      <c r="K34" s="15">
        <v>3666749</v>
      </c>
      <c r="M34" s="15">
        <v>11076921472</v>
      </c>
      <c r="O34" s="15">
        <v>9084291622</v>
      </c>
      <c r="Q34" s="15">
        <v>1992629850</v>
      </c>
      <c r="R34" s="15"/>
    </row>
    <row r="35" spans="1:18" ht="21.75" customHeight="1">
      <c r="A35" s="6" t="s">
        <v>132</v>
      </c>
      <c r="C35" s="15">
        <v>0</v>
      </c>
      <c r="E35" s="15">
        <v>0</v>
      </c>
      <c r="G35" s="15">
        <v>0</v>
      </c>
      <c r="I35" s="15">
        <v>0</v>
      </c>
      <c r="K35" s="15">
        <v>30000000</v>
      </c>
      <c r="M35" s="15">
        <v>39185451836</v>
      </c>
      <c r="O35" s="15">
        <v>47177613000</v>
      </c>
      <c r="Q35" s="15">
        <v>-7992161164</v>
      </c>
      <c r="R35" s="15"/>
    </row>
    <row r="36" spans="1:18" ht="21.75" customHeight="1">
      <c r="A36" s="6" t="s">
        <v>133</v>
      </c>
      <c r="C36" s="15">
        <v>0</v>
      </c>
      <c r="E36" s="15">
        <v>0</v>
      </c>
      <c r="G36" s="15">
        <v>0</v>
      </c>
      <c r="I36" s="15">
        <v>0</v>
      </c>
      <c r="K36" s="15">
        <v>500000</v>
      </c>
      <c r="M36" s="15">
        <v>8139954196</v>
      </c>
      <c r="O36" s="15">
        <v>9080646750</v>
      </c>
      <c r="Q36" s="15">
        <v>-940692554</v>
      </c>
      <c r="R36" s="15"/>
    </row>
    <row r="37" spans="1:18" ht="21.75" customHeight="1">
      <c r="A37" s="6" t="s">
        <v>134</v>
      </c>
      <c r="C37" s="15">
        <v>0</v>
      </c>
      <c r="E37" s="15">
        <v>0</v>
      </c>
      <c r="G37" s="15">
        <v>0</v>
      </c>
      <c r="I37" s="15">
        <v>0</v>
      </c>
      <c r="K37" s="15">
        <v>2000000</v>
      </c>
      <c r="M37" s="15">
        <v>80773517988</v>
      </c>
      <c r="O37" s="15">
        <v>90021168000</v>
      </c>
      <c r="Q37" s="15">
        <v>-9247650012</v>
      </c>
      <c r="R37" s="15"/>
    </row>
    <row r="38" spans="1:18" ht="21.75" customHeight="1">
      <c r="A38" s="6" t="s">
        <v>135</v>
      </c>
      <c r="C38" s="15">
        <v>0</v>
      </c>
      <c r="E38" s="15">
        <v>0</v>
      </c>
      <c r="G38" s="15">
        <v>0</v>
      </c>
      <c r="I38" s="15">
        <v>0</v>
      </c>
      <c r="K38" s="15">
        <v>2325496</v>
      </c>
      <c r="M38" s="15">
        <v>5104463720</v>
      </c>
      <c r="O38" s="15">
        <v>5104463720</v>
      </c>
      <c r="Q38" s="15">
        <v>0</v>
      </c>
      <c r="R38" s="15"/>
    </row>
    <row r="39" spans="1:18" ht="21.75" customHeight="1">
      <c r="A39" s="6" t="s">
        <v>36</v>
      </c>
      <c r="C39" s="15">
        <v>0</v>
      </c>
      <c r="E39" s="15">
        <v>0</v>
      </c>
      <c r="G39" s="15">
        <v>0</v>
      </c>
      <c r="I39" s="15">
        <v>0</v>
      </c>
      <c r="K39" s="15">
        <v>39167563</v>
      </c>
      <c r="M39" s="15">
        <v>161032493007</v>
      </c>
      <c r="O39" s="15">
        <v>160253779175</v>
      </c>
      <c r="Q39" s="15">
        <v>778713832</v>
      </c>
      <c r="R39" s="15"/>
    </row>
    <row r="40" spans="1:18" ht="21.75" customHeight="1">
      <c r="A40" s="6" t="s">
        <v>136</v>
      </c>
      <c r="C40" s="15">
        <v>0</v>
      </c>
      <c r="E40" s="15">
        <v>0</v>
      </c>
      <c r="G40" s="15">
        <v>0</v>
      </c>
      <c r="I40" s="15">
        <v>0</v>
      </c>
      <c r="K40" s="15">
        <v>3622000</v>
      </c>
      <c r="M40" s="15">
        <v>74046466775</v>
      </c>
      <c r="O40" s="15">
        <v>70676815833</v>
      </c>
      <c r="Q40" s="15">
        <v>3369650942</v>
      </c>
      <c r="R40" s="15"/>
    </row>
    <row r="41" spans="1:18" ht="21.75" customHeight="1">
      <c r="A41" s="6" t="s">
        <v>137</v>
      </c>
      <c r="C41" s="15">
        <v>0</v>
      </c>
      <c r="E41" s="15">
        <v>0</v>
      </c>
      <c r="G41" s="15">
        <v>0</v>
      </c>
      <c r="I41" s="15">
        <v>0</v>
      </c>
      <c r="K41" s="15">
        <v>1192004</v>
      </c>
      <c r="M41" s="15">
        <v>43036755243</v>
      </c>
      <c r="O41" s="15">
        <v>35304938045</v>
      </c>
      <c r="Q41" s="15">
        <v>7731817198</v>
      </c>
      <c r="R41" s="15"/>
    </row>
    <row r="42" spans="1:18" ht="21.75" customHeight="1">
      <c r="A42" s="6" t="s">
        <v>47</v>
      </c>
      <c r="C42" s="15">
        <v>0</v>
      </c>
      <c r="E42" s="15">
        <v>0</v>
      </c>
      <c r="G42" s="15">
        <v>0</v>
      </c>
      <c r="I42" s="15">
        <v>0</v>
      </c>
      <c r="K42" s="15">
        <v>360000</v>
      </c>
      <c r="M42" s="15">
        <v>4654540174</v>
      </c>
      <c r="O42" s="15">
        <v>3549219768</v>
      </c>
      <c r="Q42" s="15">
        <v>1105320406</v>
      </c>
      <c r="R42" s="15"/>
    </row>
    <row r="43" spans="1:18" ht="21.75" customHeight="1">
      <c r="A43" s="6" t="s">
        <v>21</v>
      </c>
      <c r="C43" s="15">
        <v>0</v>
      </c>
      <c r="E43" s="15">
        <v>0</v>
      </c>
      <c r="G43" s="15">
        <v>0</v>
      </c>
      <c r="I43" s="15">
        <v>0</v>
      </c>
      <c r="K43" s="15">
        <v>495470</v>
      </c>
      <c r="M43" s="15">
        <v>130641913795</v>
      </c>
      <c r="O43" s="15">
        <v>101750110373</v>
      </c>
      <c r="Q43" s="15">
        <v>28891803422</v>
      </c>
      <c r="R43" s="15"/>
    </row>
    <row r="44" spans="1:18" ht="21.75" customHeight="1">
      <c r="A44" s="6" t="s">
        <v>24</v>
      </c>
      <c r="C44" s="15">
        <v>0</v>
      </c>
      <c r="E44" s="15">
        <v>0</v>
      </c>
      <c r="G44" s="15">
        <v>0</v>
      </c>
      <c r="I44" s="15">
        <v>0</v>
      </c>
      <c r="K44" s="15">
        <v>17598125</v>
      </c>
      <c r="M44" s="15">
        <v>123900259410</v>
      </c>
      <c r="O44" s="15">
        <v>105660233584</v>
      </c>
      <c r="Q44" s="15">
        <v>18240025826</v>
      </c>
      <c r="R44" s="15"/>
    </row>
    <row r="45" spans="1:18" ht="21.75" customHeight="1">
      <c r="A45" s="6" t="s">
        <v>138</v>
      </c>
      <c r="C45" s="15">
        <v>0</v>
      </c>
      <c r="E45" s="15">
        <v>0</v>
      </c>
      <c r="G45" s="15">
        <v>0</v>
      </c>
      <c r="I45" s="15">
        <v>0</v>
      </c>
      <c r="K45" s="15">
        <v>2000000</v>
      </c>
      <c r="M45" s="15">
        <v>14383617321</v>
      </c>
      <c r="O45" s="15">
        <v>13081698000</v>
      </c>
      <c r="Q45" s="15">
        <v>1301919321</v>
      </c>
      <c r="R45" s="15"/>
    </row>
    <row r="46" spans="1:18" ht="21.75" customHeight="1">
      <c r="A46" s="6" t="s">
        <v>38</v>
      </c>
      <c r="C46" s="15">
        <v>0</v>
      </c>
      <c r="E46" s="15">
        <v>0</v>
      </c>
      <c r="G46" s="15">
        <v>0</v>
      </c>
      <c r="I46" s="15">
        <v>0</v>
      </c>
      <c r="K46" s="15">
        <v>4231833</v>
      </c>
      <c r="M46" s="15">
        <v>9940497832</v>
      </c>
      <c r="O46" s="15">
        <v>7479430150</v>
      </c>
      <c r="Q46" s="15">
        <v>2461067682</v>
      </c>
      <c r="R46" s="15"/>
    </row>
    <row r="47" spans="1:18" ht="21.75" customHeight="1">
      <c r="A47" s="6" t="s">
        <v>139</v>
      </c>
      <c r="C47" s="15">
        <v>0</v>
      </c>
      <c r="E47" s="15">
        <v>0</v>
      </c>
      <c r="G47" s="15">
        <v>0</v>
      </c>
      <c r="I47" s="15">
        <v>0</v>
      </c>
      <c r="K47" s="15">
        <v>23138862</v>
      </c>
      <c r="M47" s="15">
        <v>63770504574</v>
      </c>
      <c r="O47" s="15">
        <v>59159049803</v>
      </c>
      <c r="Q47" s="15">
        <v>4611454771</v>
      </c>
      <c r="R47" s="15"/>
    </row>
    <row r="48" spans="1:18" ht="21.75" customHeight="1">
      <c r="A48" s="6" t="s">
        <v>22</v>
      </c>
      <c r="C48" s="15">
        <v>0</v>
      </c>
      <c r="E48" s="15">
        <v>0</v>
      </c>
      <c r="G48" s="15">
        <v>0</v>
      </c>
      <c r="I48" s="15">
        <v>0</v>
      </c>
      <c r="K48" s="15">
        <v>389256</v>
      </c>
      <c r="M48" s="15">
        <v>19880973473</v>
      </c>
      <c r="O48" s="15">
        <v>16400964999</v>
      </c>
      <c r="Q48" s="15">
        <v>3480008474</v>
      </c>
      <c r="R48" s="15"/>
    </row>
    <row r="49" spans="1:18" ht="21.75" customHeight="1">
      <c r="A49" s="6" t="s">
        <v>42</v>
      </c>
      <c r="C49" s="15">
        <v>0</v>
      </c>
      <c r="E49" s="15">
        <v>0</v>
      </c>
      <c r="G49" s="15">
        <v>0</v>
      </c>
      <c r="I49" s="15">
        <v>0</v>
      </c>
      <c r="K49" s="15">
        <v>2350000</v>
      </c>
      <c r="M49" s="15">
        <v>30391587675</v>
      </c>
      <c r="O49" s="15">
        <v>38101317654</v>
      </c>
      <c r="Q49" s="15">
        <v>-7709729979</v>
      </c>
      <c r="R49" s="15"/>
    </row>
    <row r="50" spans="1:18" ht="21.75" customHeight="1">
      <c r="A50" s="6" t="s">
        <v>45</v>
      </c>
      <c r="C50" s="15">
        <v>0</v>
      </c>
      <c r="E50" s="15">
        <v>0</v>
      </c>
      <c r="G50" s="15">
        <v>0</v>
      </c>
      <c r="I50" s="15">
        <v>0</v>
      </c>
      <c r="K50" s="15">
        <v>5418649</v>
      </c>
      <c r="M50" s="15">
        <v>50062362254</v>
      </c>
      <c r="O50" s="15">
        <v>55803187012</v>
      </c>
      <c r="Q50" s="15">
        <v>-5740824758</v>
      </c>
      <c r="R50" s="15"/>
    </row>
    <row r="51" spans="1:18" ht="21.75" customHeight="1">
      <c r="A51" s="6" t="s">
        <v>140</v>
      </c>
      <c r="C51" s="15">
        <v>0</v>
      </c>
      <c r="E51" s="15">
        <v>0</v>
      </c>
      <c r="G51" s="15">
        <v>0</v>
      </c>
      <c r="I51" s="15">
        <v>0</v>
      </c>
      <c r="K51" s="15">
        <v>13712</v>
      </c>
      <c r="M51" s="15">
        <v>124909462878</v>
      </c>
      <c r="O51" s="15">
        <v>90667875403</v>
      </c>
      <c r="Q51" s="15">
        <v>34241587475</v>
      </c>
      <c r="R51" s="15"/>
    </row>
    <row r="52" spans="1:18" ht="21.75" customHeight="1">
      <c r="A52" s="6" t="s">
        <v>141</v>
      </c>
      <c r="C52" s="15">
        <v>0</v>
      </c>
      <c r="E52" s="15">
        <v>0</v>
      </c>
      <c r="G52" s="15">
        <v>0</v>
      </c>
      <c r="I52" s="15">
        <v>0</v>
      </c>
      <c r="K52" s="15">
        <v>38750986</v>
      </c>
      <c r="M52" s="15">
        <v>93412012762</v>
      </c>
      <c r="O52" s="15">
        <v>93951298607</v>
      </c>
      <c r="Q52" s="15">
        <v>-539285845</v>
      </c>
      <c r="R52" s="15"/>
    </row>
    <row r="53" spans="1:18" ht="21.75" customHeight="1">
      <c r="A53" s="6" t="s">
        <v>142</v>
      </c>
      <c r="C53" s="15">
        <v>0</v>
      </c>
      <c r="E53" s="15">
        <v>0</v>
      </c>
      <c r="G53" s="15">
        <v>0</v>
      </c>
      <c r="I53" s="15">
        <v>0</v>
      </c>
      <c r="K53" s="15">
        <v>14908435</v>
      </c>
      <c r="M53" s="15">
        <v>36581409280</v>
      </c>
      <c r="O53" s="15">
        <v>32277371529</v>
      </c>
      <c r="Q53" s="15">
        <v>4304037751</v>
      </c>
      <c r="R53" s="15"/>
    </row>
    <row r="54" spans="1:18" ht="21.75" customHeight="1">
      <c r="A54" s="6" t="s">
        <v>20</v>
      </c>
      <c r="C54" s="15">
        <v>0</v>
      </c>
      <c r="E54" s="15">
        <v>0</v>
      </c>
      <c r="G54" s="15">
        <v>0</v>
      </c>
      <c r="I54" s="15">
        <v>0</v>
      </c>
      <c r="K54" s="15">
        <v>5322535</v>
      </c>
      <c r="M54" s="15">
        <v>47547089782</v>
      </c>
      <c r="O54" s="15">
        <v>55269506000</v>
      </c>
      <c r="Q54" s="15">
        <v>-7722416218</v>
      </c>
      <c r="R54" s="15"/>
    </row>
    <row r="55" spans="1:18" ht="21.75" customHeight="1">
      <c r="A55" s="7" t="s">
        <v>143</v>
      </c>
      <c r="C55" s="59">
        <v>0</v>
      </c>
      <c r="E55" s="17">
        <v>0</v>
      </c>
      <c r="G55" s="17">
        <v>0</v>
      </c>
      <c r="I55" s="17">
        <v>0</v>
      </c>
      <c r="K55" s="59">
        <v>3500000</v>
      </c>
      <c r="M55" s="17">
        <v>11279585001</v>
      </c>
      <c r="O55" s="17">
        <v>7952214060</v>
      </c>
      <c r="Q55" s="15">
        <f>3327370941+51906</f>
        <v>3327422847</v>
      </c>
      <c r="R55" s="15"/>
    </row>
    <row r="56" spans="1:18" ht="21.75" customHeight="1" thickBot="1">
      <c r="A56" s="8" t="s">
        <v>51</v>
      </c>
      <c r="C56" s="59"/>
      <c r="E56" s="19">
        <v>58070748194</v>
      </c>
      <c r="G56" s="19">
        <f>SUM(G8:G55)</f>
        <v>52697941322</v>
      </c>
      <c r="I56" s="19">
        <f>SUM(I8:I55)</f>
        <v>5372806872</v>
      </c>
      <c r="K56" s="59"/>
      <c r="M56" s="19">
        <v>2629677315923</v>
      </c>
      <c r="O56" s="19">
        <v>2410801825966</v>
      </c>
      <c r="Q56" s="19">
        <f>SUM(Q8:Q55)</f>
        <v>218875541863</v>
      </c>
      <c r="R56" s="15"/>
    </row>
    <row r="57" spans="1:18" ht="13.5" thickTop="1"/>
    <row r="59" spans="1:18">
      <c r="E59" s="30"/>
      <c r="G59" s="30"/>
      <c r="I59" s="30"/>
      <c r="Q59" s="30"/>
    </row>
    <row r="60" spans="1:18">
      <c r="E60" s="30"/>
      <c r="G60" s="30"/>
      <c r="Q60" s="30"/>
    </row>
    <row r="61" spans="1:18">
      <c r="E61" s="30"/>
      <c r="G61" s="30"/>
      <c r="I61" s="30"/>
      <c r="Q61" s="30"/>
    </row>
    <row r="62" spans="1:18">
      <c r="G62" s="30"/>
    </row>
    <row r="63" spans="1:18">
      <c r="E63" s="30"/>
      <c r="G63" s="30"/>
      <c r="Q63" s="30"/>
    </row>
    <row r="65" spans="7:17" ht="18.75">
      <c r="G65" s="30"/>
      <c r="I65" s="42"/>
      <c r="J65" s="42"/>
      <c r="K65" s="42"/>
      <c r="M65" s="30"/>
      <c r="Q65" s="30"/>
    </row>
    <row r="66" spans="7:17" ht="18.75">
      <c r="I66" s="42"/>
      <c r="J66" s="42"/>
      <c r="K66" s="42"/>
      <c r="M66" s="30"/>
    </row>
    <row r="68" spans="7:17">
      <c r="G68" s="30"/>
      <c r="Q68" s="30"/>
    </row>
    <row r="71" spans="7:17">
      <c r="I71" s="30"/>
    </row>
    <row r="72" spans="7:17">
      <c r="I72" s="30"/>
    </row>
    <row r="73" spans="7:17">
      <c r="I73" s="30"/>
    </row>
    <row r="75" spans="7:17">
      <c r="I75" s="30"/>
    </row>
    <row r="78" spans="7:17">
      <c r="I78" s="30"/>
    </row>
  </sheetData>
  <mergeCells count="10">
    <mergeCell ref="I65:K65"/>
    <mergeCell ref="I66:K66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7"/>
  <sheetViews>
    <sheetView rightToLeft="1" workbookViewId="0">
      <selection activeCell="K38" activeCellId="1" sqref="C38 K38"/>
    </sheetView>
  </sheetViews>
  <sheetFormatPr defaultRowHeight="12.75"/>
  <cols>
    <col min="1" max="1" width="40.28515625" customWidth="1"/>
    <col min="2" max="2" width="1.28515625" customWidth="1"/>
    <col min="3" max="3" width="14.85546875" style="11" bestFit="1" customWidth="1"/>
    <col min="4" max="4" width="1.28515625" style="11" customWidth="1"/>
    <col min="5" max="5" width="17.7109375" style="11" bestFit="1" customWidth="1"/>
    <col min="6" max="6" width="1.28515625" style="11" customWidth="1"/>
    <col min="7" max="7" width="17.85546875" style="11" bestFit="1" customWidth="1"/>
    <col min="8" max="8" width="1.28515625" style="11" customWidth="1"/>
    <col min="9" max="9" width="26.28515625" style="11" bestFit="1" customWidth="1"/>
    <col min="10" max="10" width="1.28515625" style="11" customWidth="1"/>
    <col min="11" max="11" width="14.5703125" style="11" customWidth="1"/>
    <col min="12" max="12" width="1.28515625" style="11" customWidth="1"/>
    <col min="13" max="13" width="17.7109375" style="11" bestFit="1" customWidth="1"/>
    <col min="14" max="14" width="1.28515625" style="11" customWidth="1"/>
    <col min="15" max="15" width="16" style="11" bestFit="1" customWidth="1"/>
    <col min="16" max="16" width="1.28515625" style="11" customWidth="1"/>
    <col min="17" max="17" width="16.42578125" style="11" customWidth="1"/>
    <col min="18" max="18" width="1.28515625" customWidth="1"/>
    <col min="19" max="19" width="0.28515625" customWidth="1"/>
  </cols>
  <sheetData>
    <row r="1" spans="1:18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/>
    <row r="5" spans="1:18" ht="14.45" customHeight="1">
      <c r="A5" s="37" t="s">
        <v>237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>
      <c r="A6" s="38" t="s">
        <v>99</v>
      </c>
      <c r="C6" s="38" t="s">
        <v>115</v>
      </c>
      <c r="D6" s="38"/>
      <c r="E6" s="38"/>
      <c r="F6" s="38"/>
      <c r="G6" s="38"/>
      <c r="H6" s="38"/>
      <c r="I6" s="38"/>
      <c r="K6" s="38" t="s">
        <v>116</v>
      </c>
      <c r="L6" s="38"/>
      <c r="M6" s="38"/>
      <c r="N6" s="38"/>
      <c r="O6" s="38"/>
      <c r="P6" s="38"/>
      <c r="Q6" s="38"/>
      <c r="R6" s="38"/>
    </row>
    <row r="7" spans="1:18" ht="46.5" customHeight="1">
      <c r="A7" s="38"/>
      <c r="C7" s="10" t="s">
        <v>13</v>
      </c>
      <c r="D7" s="12"/>
      <c r="E7" s="10" t="s">
        <v>15</v>
      </c>
      <c r="F7" s="12"/>
      <c r="G7" s="10" t="s">
        <v>225</v>
      </c>
      <c r="H7" s="12"/>
      <c r="I7" s="10" t="s">
        <v>238</v>
      </c>
      <c r="K7" s="10" t="s">
        <v>13</v>
      </c>
      <c r="L7" s="12"/>
      <c r="M7" s="10" t="s">
        <v>15</v>
      </c>
      <c r="N7" s="12"/>
      <c r="O7" s="10" t="s">
        <v>225</v>
      </c>
      <c r="P7" s="12"/>
      <c r="Q7" s="48" t="s">
        <v>238</v>
      </c>
      <c r="R7" s="48"/>
    </row>
    <row r="8" spans="1:18" ht="21.75" customHeight="1">
      <c r="A8" s="5" t="s">
        <v>42</v>
      </c>
      <c r="C8" s="13">
        <v>2004728</v>
      </c>
      <c r="E8" s="13">
        <v>42032460592</v>
      </c>
      <c r="G8" s="13">
        <v>34990581250</v>
      </c>
      <c r="I8" s="13">
        <v>7041879342</v>
      </c>
      <c r="K8" s="13">
        <v>2004728</v>
      </c>
      <c r="M8" s="13">
        <v>42032460592</v>
      </c>
      <c r="O8" s="13">
        <v>32503309931</v>
      </c>
      <c r="Q8" s="49">
        <v>9529150661</v>
      </c>
      <c r="R8" s="49"/>
    </row>
    <row r="9" spans="1:18" ht="21.75" customHeight="1">
      <c r="A9" s="6" t="s">
        <v>32</v>
      </c>
      <c r="C9" s="15">
        <v>2646231</v>
      </c>
      <c r="E9" s="15">
        <v>37312271764</v>
      </c>
      <c r="G9" s="15">
        <v>30039472137</v>
      </c>
      <c r="I9" s="15">
        <v>7272799627</v>
      </c>
      <c r="K9" s="15">
        <v>2646231</v>
      </c>
      <c r="M9" s="15">
        <v>37312271764</v>
      </c>
      <c r="O9" s="15">
        <v>30041716477</v>
      </c>
      <c r="Q9" s="50">
        <v>7270555287</v>
      </c>
      <c r="R9" s="50"/>
    </row>
    <row r="10" spans="1:18" ht="21.75" customHeight="1">
      <c r="A10" s="6" t="s">
        <v>49</v>
      </c>
      <c r="C10" s="15">
        <v>515000</v>
      </c>
      <c r="E10" s="15">
        <v>10353245953</v>
      </c>
      <c r="G10" s="15">
        <v>8416695058</v>
      </c>
      <c r="I10" s="15">
        <v>1936550894</v>
      </c>
      <c r="K10" s="15">
        <v>515000</v>
      </c>
      <c r="M10" s="15">
        <v>10353245953</v>
      </c>
      <c r="O10" s="15">
        <v>8416695058</v>
      </c>
      <c r="Q10" s="50">
        <v>1936550894</v>
      </c>
      <c r="R10" s="50"/>
    </row>
    <row r="11" spans="1:18" ht="21.75" customHeight="1">
      <c r="A11" s="6" t="s">
        <v>41</v>
      </c>
      <c r="C11" s="15">
        <v>12571885</v>
      </c>
      <c r="E11" s="15">
        <v>144332329085</v>
      </c>
      <c r="G11" s="15">
        <v>112129926248</v>
      </c>
      <c r="I11" s="15">
        <v>32202402837</v>
      </c>
      <c r="K11" s="15">
        <v>12571885</v>
      </c>
      <c r="M11" s="15">
        <v>144332329085</v>
      </c>
      <c r="O11" s="15">
        <v>86121768656</v>
      </c>
      <c r="Q11" s="50">
        <v>58210560429</v>
      </c>
      <c r="R11" s="50"/>
    </row>
    <row r="12" spans="1:18" ht="21.75" customHeight="1">
      <c r="A12" s="6" t="s">
        <v>19</v>
      </c>
      <c r="C12" s="15">
        <v>14361583</v>
      </c>
      <c r="E12" s="15">
        <v>88638532732</v>
      </c>
      <c r="G12" s="15">
        <v>74387964769</v>
      </c>
      <c r="I12" s="15">
        <v>14250567963</v>
      </c>
      <c r="K12" s="15">
        <v>14361583</v>
      </c>
      <c r="M12" s="15">
        <v>88638532732</v>
      </c>
      <c r="O12" s="15">
        <v>47925576879</v>
      </c>
      <c r="Q12" s="50">
        <v>40712955853</v>
      </c>
      <c r="R12" s="50"/>
    </row>
    <row r="13" spans="1:18" ht="21.75" customHeight="1">
      <c r="A13" s="6" t="s">
        <v>45</v>
      </c>
      <c r="C13" s="15">
        <v>3088300</v>
      </c>
      <c r="E13" s="15">
        <v>22983205807</v>
      </c>
      <c r="G13" s="15">
        <v>21818723379</v>
      </c>
      <c r="I13" s="15">
        <v>1164482428</v>
      </c>
      <c r="K13" s="15">
        <v>3088300</v>
      </c>
      <c r="M13" s="15">
        <v>22983205807</v>
      </c>
      <c r="O13" s="15">
        <v>31804419277</v>
      </c>
      <c r="Q13" s="50">
        <v>-8821213469</v>
      </c>
      <c r="R13" s="50"/>
    </row>
    <row r="14" spans="1:18" ht="21.75" customHeight="1">
      <c r="A14" s="6" t="s">
        <v>20</v>
      </c>
      <c r="C14" s="15">
        <v>7548750</v>
      </c>
      <c r="E14" s="15">
        <v>48238164166</v>
      </c>
      <c r="G14" s="15">
        <v>31040209985</v>
      </c>
      <c r="I14" s="15">
        <v>17197954181</v>
      </c>
      <c r="K14" s="15">
        <v>7548750</v>
      </c>
      <c r="M14" s="15">
        <v>48238164166</v>
      </c>
      <c r="O14" s="15">
        <v>26271357201</v>
      </c>
      <c r="Q14" s="50">
        <v>21966806965</v>
      </c>
      <c r="R14" s="50"/>
    </row>
    <row r="15" spans="1:18" ht="21.75" customHeight="1">
      <c r="A15" s="6" t="s">
        <v>39</v>
      </c>
      <c r="C15" s="15">
        <v>680073</v>
      </c>
      <c r="E15" s="15">
        <v>13104927413</v>
      </c>
      <c r="G15" s="15">
        <v>12564064093</v>
      </c>
      <c r="I15" s="15">
        <v>540863320</v>
      </c>
      <c r="K15" s="15">
        <v>680073</v>
      </c>
      <c r="M15" s="15">
        <v>13104927413</v>
      </c>
      <c r="O15" s="15">
        <v>9992536591</v>
      </c>
      <c r="Q15" s="50">
        <v>3112390822</v>
      </c>
      <c r="R15" s="50"/>
    </row>
    <row r="16" spans="1:18" ht="21.75" customHeight="1">
      <c r="A16" s="6" t="s">
        <v>27</v>
      </c>
      <c r="C16" s="15">
        <v>562500</v>
      </c>
      <c r="E16" s="15">
        <v>5575937231</v>
      </c>
      <c r="G16" s="15">
        <v>5687567606</v>
      </c>
      <c r="I16" s="15">
        <v>-111630374</v>
      </c>
      <c r="K16" s="15">
        <v>562500</v>
      </c>
      <c r="M16" s="15">
        <v>5575937231</v>
      </c>
      <c r="O16" s="15">
        <v>5269780618</v>
      </c>
      <c r="Q16" s="50">
        <v>306156613</v>
      </c>
      <c r="R16" s="50"/>
    </row>
    <row r="17" spans="1:18" ht="21.75" customHeight="1">
      <c r="A17" s="6" t="s">
        <v>30</v>
      </c>
      <c r="C17" s="15">
        <v>8098207</v>
      </c>
      <c r="E17" s="15">
        <v>45320828329</v>
      </c>
      <c r="G17" s="15">
        <v>34641505483</v>
      </c>
      <c r="I17" s="15">
        <v>10679322846</v>
      </c>
      <c r="K17" s="15">
        <v>8098207</v>
      </c>
      <c r="M17" s="15">
        <v>45320828329</v>
      </c>
      <c r="O17" s="15">
        <v>34195465555</v>
      </c>
      <c r="Q17" s="50">
        <v>11125362774</v>
      </c>
      <c r="R17" s="50"/>
    </row>
    <row r="18" spans="1:18" ht="21.75" customHeight="1">
      <c r="A18" s="6" t="s">
        <v>33</v>
      </c>
      <c r="C18" s="15">
        <v>446091</v>
      </c>
      <c r="E18" s="15">
        <v>61301589817</v>
      </c>
      <c r="G18" s="15">
        <v>60075469492</v>
      </c>
      <c r="I18" s="15">
        <v>1226120325</v>
      </c>
      <c r="K18" s="15">
        <v>446091</v>
      </c>
      <c r="M18" s="15">
        <v>61301589817</v>
      </c>
      <c r="O18" s="15">
        <v>26211546794</v>
      </c>
      <c r="Q18" s="50">
        <v>35090043023</v>
      </c>
      <c r="R18" s="50"/>
    </row>
    <row r="19" spans="1:18" ht="21.75" customHeight="1">
      <c r="A19" s="6" t="s">
        <v>21</v>
      </c>
      <c r="C19" s="15">
        <v>205512</v>
      </c>
      <c r="E19" s="15">
        <v>80541582999</v>
      </c>
      <c r="G19" s="15">
        <v>60946584238</v>
      </c>
      <c r="I19" s="15">
        <v>19594998761</v>
      </c>
      <c r="K19" s="15">
        <v>205512</v>
      </c>
      <c r="M19" s="15">
        <v>80541582999</v>
      </c>
      <c r="O19" s="15">
        <v>42204106572</v>
      </c>
      <c r="Q19" s="50">
        <v>38337476427</v>
      </c>
      <c r="R19" s="50"/>
    </row>
    <row r="20" spans="1:18" ht="21.75" customHeight="1">
      <c r="A20" s="6" t="s">
        <v>36</v>
      </c>
      <c r="C20" s="15">
        <v>22977831</v>
      </c>
      <c r="E20" s="15">
        <v>88578825043</v>
      </c>
      <c r="G20" s="15">
        <v>71671490769</v>
      </c>
      <c r="I20" s="15">
        <v>16907334274</v>
      </c>
      <c r="K20" s="15">
        <v>22977831</v>
      </c>
      <c r="M20" s="15">
        <v>88578825043</v>
      </c>
      <c r="O20" s="15">
        <v>93066607268</v>
      </c>
      <c r="Q20" s="50">
        <v>-4487782224</v>
      </c>
      <c r="R20" s="50"/>
    </row>
    <row r="21" spans="1:18" ht="21.75" customHeight="1">
      <c r="A21" s="6" t="s">
        <v>34</v>
      </c>
      <c r="C21" s="15">
        <v>14867661</v>
      </c>
      <c r="E21" s="15">
        <v>63628541657</v>
      </c>
      <c r="G21" s="15">
        <v>53891737230</v>
      </c>
      <c r="I21" s="15">
        <v>9736804427</v>
      </c>
      <c r="K21" s="15">
        <v>14867661</v>
      </c>
      <c r="M21" s="15">
        <v>63628541657</v>
      </c>
      <c r="O21" s="15">
        <v>36834309537</v>
      </c>
      <c r="Q21" s="50">
        <v>26794232120</v>
      </c>
      <c r="R21" s="50"/>
    </row>
    <row r="22" spans="1:18" ht="21.75" customHeight="1">
      <c r="A22" s="6" t="s">
        <v>26</v>
      </c>
      <c r="C22" s="15">
        <v>7675839</v>
      </c>
      <c r="E22" s="15">
        <v>55905144971</v>
      </c>
      <c r="G22" s="15">
        <v>44099562586</v>
      </c>
      <c r="I22" s="15">
        <v>11805582385</v>
      </c>
      <c r="K22" s="15">
        <v>7675839</v>
      </c>
      <c r="M22" s="15">
        <v>55905144971</v>
      </c>
      <c r="O22" s="15">
        <v>38682946653</v>
      </c>
      <c r="Q22" s="50">
        <v>17222198318</v>
      </c>
      <c r="R22" s="50"/>
    </row>
    <row r="23" spans="1:18" ht="21.75" customHeight="1">
      <c r="A23" s="6" t="s">
        <v>40</v>
      </c>
      <c r="C23" s="15">
        <v>2122000</v>
      </c>
      <c r="E23" s="15">
        <v>40869636605</v>
      </c>
      <c r="G23" s="15">
        <v>34363342060</v>
      </c>
      <c r="I23" s="15">
        <v>6506294545</v>
      </c>
      <c r="K23" s="15">
        <v>2122000</v>
      </c>
      <c r="M23" s="15">
        <v>40869636605</v>
      </c>
      <c r="O23" s="15">
        <v>28487972255</v>
      </c>
      <c r="Q23" s="50">
        <v>12381664350</v>
      </c>
      <c r="R23" s="50"/>
    </row>
    <row r="24" spans="1:18" ht="21.75" customHeight="1">
      <c r="A24" s="6" t="s">
        <v>50</v>
      </c>
      <c r="C24" s="15">
        <v>4265000</v>
      </c>
      <c r="E24" s="15">
        <v>20703098342</v>
      </c>
      <c r="G24" s="15">
        <v>20244963806</v>
      </c>
      <c r="I24" s="15">
        <v>458134536</v>
      </c>
      <c r="K24" s="15">
        <v>4265000</v>
      </c>
      <c r="M24" s="15">
        <v>20703098342</v>
      </c>
      <c r="O24" s="15">
        <v>20244963806</v>
      </c>
      <c r="Q24" s="50">
        <v>458134536</v>
      </c>
      <c r="R24" s="50"/>
    </row>
    <row r="25" spans="1:18" ht="21.75" customHeight="1">
      <c r="A25" s="6" t="s">
        <v>35</v>
      </c>
      <c r="C25" s="15">
        <v>1882479</v>
      </c>
      <c r="E25" s="15">
        <v>27906835913</v>
      </c>
      <c r="G25" s="15">
        <v>26711362353</v>
      </c>
      <c r="I25" s="15">
        <v>1195473560</v>
      </c>
      <c r="K25" s="15">
        <v>1882479</v>
      </c>
      <c r="M25" s="15">
        <v>27906835913</v>
      </c>
      <c r="O25" s="15">
        <v>21531184347</v>
      </c>
      <c r="Q25" s="50">
        <v>6375651566</v>
      </c>
      <c r="R25" s="50"/>
    </row>
    <row r="26" spans="1:18" ht="21.75" customHeight="1">
      <c r="A26" s="6" t="s">
        <v>46</v>
      </c>
      <c r="C26" s="15">
        <v>6850000</v>
      </c>
      <c r="E26" s="15">
        <v>31830582808</v>
      </c>
      <c r="G26" s="15">
        <v>31266427700</v>
      </c>
      <c r="I26" s="15">
        <v>564155108</v>
      </c>
      <c r="K26" s="15">
        <v>6850000</v>
      </c>
      <c r="M26" s="15">
        <v>31830582808</v>
      </c>
      <c r="O26" s="15">
        <v>22740179234</v>
      </c>
      <c r="Q26" s="50">
        <v>9090403574</v>
      </c>
      <c r="R26" s="50"/>
    </row>
    <row r="27" spans="1:18" ht="21.75" customHeight="1">
      <c r="A27" s="6" t="s">
        <v>22</v>
      </c>
      <c r="C27" s="15">
        <v>874864</v>
      </c>
      <c r="E27" s="15">
        <v>44542277768</v>
      </c>
      <c r="G27" s="15">
        <v>35696325508</v>
      </c>
      <c r="I27" s="15">
        <v>8845952260</v>
      </c>
      <c r="K27" s="15">
        <v>874864</v>
      </c>
      <c r="M27" s="15">
        <v>44542277768</v>
      </c>
      <c r="O27" s="15">
        <v>34677091474</v>
      </c>
      <c r="Q27" s="50">
        <v>9865186294</v>
      </c>
      <c r="R27" s="50"/>
    </row>
    <row r="28" spans="1:18" ht="21.75" customHeight="1">
      <c r="A28" s="6" t="s">
        <v>47</v>
      </c>
      <c r="C28" s="15">
        <v>360000</v>
      </c>
      <c r="E28" s="15">
        <v>4543802784</v>
      </c>
      <c r="G28" s="15">
        <v>4765277448</v>
      </c>
      <c r="I28" s="15">
        <v>-221474664</v>
      </c>
      <c r="K28" s="15">
        <v>360000</v>
      </c>
      <c r="M28" s="15">
        <v>4543802784</v>
      </c>
      <c r="O28" s="15">
        <v>3549219768</v>
      </c>
      <c r="Q28" s="50">
        <v>994583015</v>
      </c>
      <c r="R28" s="50"/>
    </row>
    <row r="29" spans="1:18" ht="21.75" customHeight="1">
      <c r="A29" s="6" t="s">
        <v>24</v>
      </c>
      <c r="C29" s="15">
        <v>1938966</v>
      </c>
      <c r="E29" s="15">
        <v>15603459899</v>
      </c>
      <c r="G29" s="15">
        <v>13987318553</v>
      </c>
      <c r="I29" s="15">
        <v>1616141346</v>
      </c>
      <c r="K29" s="15">
        <v>1938966</v>
      </c>
      <c r="M29" s="15">
        <v>15603459899</v>
      </c>
      <c r="O29" s="15">
        <v>11641672079</v>
      </c>
      <c r="Q29" s="50">
        <v>3961787820</v>
      </c>
      <c r="R29" s="50"/>
    </row>
    <row r="30" spans="1:18" ht="21.75" customHeight="1">
      <c r="A30" s="6" t="s">
        <v>29</v>
      </c>
      <c r="C30" s="15">
        <v>4670431</v>
      </c>
      <c r="E30" s="15">
        <v>40874777973</v>
      </c>
      <c r="G30" s="15">
        <v>32347613407</v>
      </c>
      <c r="I30" s="15">
        <v>8527164566</v>
      </c>
      <c r="K30" s="15">
        <v>4670431</v>
      </c>
      <c r="M30" s="15">
        <v>40874777973</v>
      </c>
      <c r="O30" s="15">
        <v>32173508764</v>
      </c>
      <c r="Q30" s="50">
        <v>8701269209</v>
      </c>
      <c r="R30" s="50"/>
    </row>
    <row r="31" spans="1:18" ht="21.75" customHeight="1">
      <c r="A31" s="6" t="s">
        <v>37</v>
      </c>
      <c r="C31" s="15">
        <v>1427592</v>
      </c>
      <c r="E31" s="15">
        <v>13995580332</v>
      </c>
      <c r="G31" s="15">
        <v>10907486696</v>
      </c>
      <c r="I31" s="15">
        <v>3088093636</v>
      </c>
      <c r="K31" s="15">
        <v>1427592</v>
      </c>
      <c r="M31" s="15">
        <v>13995580332</v>
      </c>
      <c r="O31" s="15">
        <v>10648772356</v>
      </c>
      <c r="Q31" s="50">
        <v>3346807976</v>
      </c>
      <c r="R31" s="50"/>
    </row>
    <row r="32" spans="1:18" ht="21.75" customHeight="1">
      <c r="A32" s="6" t="s">
        <v>44</v>
      </c>
      <c r="C32" s="15">
        <v>6554085</v>
      </c>
      <c r="E32" s="15">
        <v>26748574369</v>
      </c>
      <c r="G32" s="15">
        <v>22703445933</v>
      </c>
      <c r="I32" s="15">
        <v>4045128436</v>
      </c>
      <c r="K32" s="15">
        <v>6554085</v>
      </c>
      <c r="M32" s="15">
        <v>26748574369</v>
      </c>
      <c r="O32" s="15">
        <v>26403870243</v>
      </c>
      <c r="Q32" s="50">
        <v>344704126</v>
      </c>
      <c r="R32" s="50"/>
    </row>
    <row r="33" spans="1:18" ht="21.75" customHeight="1">
      <c r="A33" s="6" t="s">
        <v>23</v>
      </c>
      <c r="C33" s="15">
        <v>8641947</v>
      </c>
      <c r="E33" s="15">
        <v>70230435499</v>
      </c>
      <c r="G33" s="15">
        <v>68429655102</v>
      </c>
      <c r="I33" s="15">
        <v>1800780397</v>
      </c>
      <c r="K33" s="15">
        <v>8641947</v>
      </c>
      <c r="M33" s="15">
        <v>70230435499</v>
      </c>
      <c r="O33" s="15">
        <v>45186174206</v>
      </c>
      <c r="Q33" s="50">
        <v>25044261293</v>
      </c>
      <c r="R33" s="50"/>
    </row>
    <row r="34" spans="1:18" ht="21.75" customHeight="1">
      <c r="A34" s="6" t="s">
        <v>48</v>
      </c>
      <c r="C34" s="15">
        <v>267500</v>
      </c>
      <c r="E34" s="15">
        <v>7883337082</v>
      </c>
      <c r="G34" s="15">
        <v>7643907195</v>
      </c>
      <c r="I34" s="15">
        <v>239429887</v>
      </c>
      <c r="K34" s="15">
        <v>267500</v>
      </c>
      <c r="M34" s="15">
        <v>7883337082</v>
      </c>
      <c r="O34" s="15">
        <v>7643907195</v>
      </c>
      <c r="Q34" s="50">
        <v>239429887</v>
      </c>
      <c r="R34" s="50"/>
    </row>
    <row r="35" spans="1:18" ht="21.75" customHeight="1">
      <c r="A35" s="6" t="s">
        <v>31</v>
      </c>
      <c r="C35" s="15">
        <v>2266796</v>
      </c>
      <c r="E35" s="15">
        <v>47729587212</v>
      </c>
      <c r="G35" s="15">
        <v>36363406814</v>
      </c>
      <c r="I35" s="15">
        <v>11366180398</v>
      </c>
      <c r="K35" s="15">
        <v>2266796</v>
      </c>
      <c r="M35" s="15">
        <v>47729587212</v>
      </c>
      <c r="O35" s="15">
        <v>50784003761</v>
      </c>
      <c r="Q35" s="50">
        <v>-3054416548</v>
      </c>
      <c r="R35" s="50"/>
    </row>
    <row r="36" spans="1:18" ht="21.75" customHeight="1">
      <c r="A36" s="6" t="s">
        <v>38</v>
      </c>
      <c r="C36" s="15">
        <v>15571808</v>
      </c>
      <c r="E36" s="15">
        <v>29450440683</v>
      </c>
      <c r="G36" s="15">
        <v>25309455319</v>
      </c>
      <c r="I36" s="15">
        <v>4140985364</v>
      </c>
      <c r="K36" s="15">
        <v>15571808</v>
      </c>
      <c r="M36" s="15">
        <v>29450440683</v>
      </c>
      <c r="O36" s="15">
        <v>27521938849</v>
      </c>
      <c r="Q36" s="50">
        <v>1928501834</v>
      </c>
      <c r="R36" s="50"/>
    </row>
    <row r="37" spans="1:18" ht="21.75" customHeight="1">
      <c r="A37" s="7" t="s">
        <v>43</v>
      </c>
      <c r="C37" s="59">
        <v>3930664</v>
      </c>
      <c r="E37" s="17">
        <v>58894227505</v>
      </c>
      <c r="G37" s="17">
        <v>51639706766</v>
      </c>
      <c r="I37" s="17">
        <v>7254520739</v>
      </c>
      <c r="K37" s="59">
        <v>3930664</v>
      </c>
      <c r="M37" s="17">
        <v>58894227505</v>
      </c>
      <c r="O37" s="17">
        <v>45902928613</v>
      </c>
      <c r="Q37" s="52">
        <f>12991298892-1</f>
        <v>12991298891</v>
      </c>
      <c r="R37" s="52"/>
    </row>
    <row r="38" spans="1:18" ht="21.75" customHeight="1">
      <c r="A38" s="8" t="s">
        <v>51</v>
      </c>
      <c r="C38" s="59"/>
      <c r="E38" s="19">
        <v>1289654242333</v>
      </c>
      <c r="G38" s="19">
        <v>1078781248983</v>
      </c>
      <c r="I38" s="19">
        <v>210872993350</v>
      </c>
      <c r="K38" s="59"/>
      <c r="M38" s="19">
        <v>1289654242333</v>
      </c>
      <c r="O38" s="19">
        <v>938679530017</v>
      </c>
      <c r="Q38" s="51">
        <f>SUM(Q8:R37)</f>
        <v>350974712316</v>
      </c>
      <c r="R38" s="51"/>
    </row>
    <row r="39" spans="1:18">
      <c r="I39" s="30"/>
    </row>
    <row r="41" spans="1:18">
      <c r="I41" s="30"/>
    </row>
    <row r="43" spans="1:18" ht="18.75">
      <c r="C43" s="30"/>
      <c r="E43" s="30"/>
      <c r="G43" s="62"/>
      <c r="H43" s="62"/>
      <c r="I43" s="63"/>
      <c r="K43" s="30"/>
    </row>
    <row r="44" spans="1:18" ht="18.75">
      <c r="C44" s="30"/>
      <c r="E44" s="30"/>
      <c r="G44" s="42"/>
      <c r="H44" s="42"/>
      <c r="I44" s="42"/>
      <c r="K44" s="30"/>
    </row>
    <row r="45" spans="1:18">
      <c r="E45" s="30"/>
    </row>
    <row r="46" spans="1:18">
      <c r="E46" s="30"/>
      <c r="K46" s="30"/>
    </row>
    <row r="47" spans="1:18">
      <c r="E47" s="30"/>
      <c r="K47" s="30"/>
    </row>
  </sheetData>
  <mergeCells count="40">
    <mergeCell ref="G44:I44"/>
    <mergeCell ref="Q38:R38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/>
    <row r="5" spans="1:18" ht="14.45" customHeight="1">
      <c r="A5" s="1" t="s">
        <v>145</v>
      </c>
      <c r="B5" s="37" t="s">
        <v>146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>
      <c r="D6" s="38" t="s">
        <v>115</v>
      </c>
      <c r="E6" s="38"/>
      <c r="F6" s="38"/>
      <c r="G6" s="38"/>
      <c r="H6" s="38"/>
      <c r="I6" s="38"/>
      <c r="J6" s="38"/>
      <c r="L6" s="38" t="s">
        <v>116</v>
      </c>
      <c r="M6" s="38"/>
      <c r="N6" s="38"/>
      <c r="O6" s="38"/>
      <c r="P6" s="38"/>
      <c r="Q6" s="38"/>
      <c r="R6" s="38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38" t="s">
        <v>147</v>
      </c>
      <c r="B8" s="38"/>
      <c r="D8" s="2" t="s">
        <v>148</v>
      </c>
      <c r="F8" s="2" t="s">
        <v>119</v>
      </c>
      <c r="H8" s="2" t="s">
        <v>120</v>
      </c>
      <c r="J8" s="2" t="s">
        <v>51</v>
      </c>
      <c r="L8" s="2" t="s">
        <v>148</v>
      </c>
      <c r="N8" s="2" t="s">
        <v>119</v>
      </c>
      <c r="P8" s="2" t="s">
        <v>120</v>
      </c>
      <c r="R8" s="2" t="s">
        <v>51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0"/>
  <sheetViews>
    <sheetView rightToLeft="1" workbookViewId="0">
      <selection activeCell="A18" sqref="A18:M18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14.45" customHeight="1"/>
    <row r="5" spans="1:17" ht="14.45" customHeight="1">
      <c r="A5" s="1" t="s">
        <v>149</v>
      </c>
      <c r="B5" s="37" t="s">
        <v>150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29.1" customHeight="1">
      <c r="M6" s="53" t="s">
        <v>151</v>
      </c>
      <c r="Q6" s="53" t="s">
        <v>152</v>
      </c>
    </row>
    <row r="7" spans="1:17" ht="81.75" customHeight="1">
      <c r="A7" s="38" t="s">
        <v>153</v>
      </c>
      <c r="B7" s="38"/>
      <c r="D7" s="2" t="s">
        <v>154</v>
      </c>
      <c r="F7" s="2" t="s">
        <v>155</v>
      </c>
      <c r="H7" s="2" t="s">
        <v>62</v>
      </c>
      <c r="J7" s="38" t="s">
        <v>156</v>
      </c>
      <c r="K7" s="38"/>
      <c r="M7" s="53"/>
      <c r="O7" s="2" t="s">
        <v>157</v>
      </c>
      <c r="Q7" s="53"/>
    </row>
    <row r="8" spans="1:17" ht="81.75" customHeight="1">
      <c r="A8" s="39" t="s">
        <v>158</v>
      </c>
      <c r="B8" s="57"/>
      <c r="D8" s="39" t="s">
        <v>159</v>
      </c>
      <c r="F8" s="4" t="s">
        <v>160</v>
      </c>
      <c r="H8" s="3"/>
      <c r="J8" s="3"/>
      <c r="K8" s="3"/>
      <c r="M8" s="3"/>
      <c r="O8" s="3"/>
      <c r="Q8" s="3"/>
    </row>
    <row r="9" spans="1:17" ht="81.75" customHeight="1">
      <c r="A9" s="38"/>
      <c r="B9" s="38"/>
      <c r="D9" s="38"/>
      <c r="F9" s="4" t="s">
        <v>161</v>
      </c>
    </row>
    <row r="10" spans="1:17" ht="81.75" customHeight="1">
      <c r="A10" s="39" t="s">
        <v>158</v>
      </c>
      <c r="B10" s="57"/>
      <c r="D10" s="39" t="s">
        <v>162</v>
      </c>
      <c r="F10" s="4" t="s">
        <v>160</v>
      </c>
    </row>
    <row r="11" spans="1:17" ht="81.75" customHeight="1">
      <c r="A11" s="38"/>
      <c r="B11" s="38"/>
      <c r="D11" s="38"/>
      <c r="F11" s="4" t="s">
        <v>163</v>
      </c>
    </row>
    <row r="12" spans="1:17" ht="81.75" customHeight="1">
      <c r="A12" s="48" t="s">
        <v>164</v>
      </c>
      <c r="B12" s="48"/>
      <c r="D12" s="10" t="s">
        <v>165</v>
      </c>
      <c r="F12" s="4" t="s">
        <v>166</v>
      </c>
    </row>
    <row r="13" spans="1:17" ht="81.75" customHeight="1">
      <c r="A13" s="48" t="s">
        <v>167</v>
      </c>
      <c r="B13" s="54"/>
      <c r="D13" s="48" t="s">
        <v>167</v>
      </c>
      <c r="F13" s="4" t="s">
        <v>168</v>
      </c>
    </row>
    <row r="14" spans="1:17" ht="81.75" customHeight="1">
      <c r="A14" s="55"/>
      <c r="B14" s="55"/>
      <c r="D14" s="55"/>
      <c r="F14" s="4" t="s">
        <v>169</v>
      </c>
    </row>
    <row r="15" spans="1:17" ht="81.75" customHeight="1">
      <c r="A15" s="55"/>
      <c r="B15" s="55"/>
      <c r="D15" s="55"/>
      <c r="F15" s="4" t="s">
        <v>170</v>
      </c>
    </row>
    <row r="16" spans="1:17" ht="81.75" customHeight="1">
      <c r="A16" s="53"/>
      <c r="B16" s="53"/>
      <c r="D16" s="53"/>
      <c r="F16" s="4" t="s">
        <v>171</v>
      </c>
    </row>
    <row r="17" spans="1:13" ht="81.75" customHeight="1">
      <c r="A17" s="3"/>
      <c r="B17" s="3"/>
      <c r="D17" s="3"/>
      <c r="F17" s="3"/>
    </row>
    <row r="18" spans="1:13" ht="81.75" customHeight="1">
      <c r="A18" s="56" t="s">
        <v>172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3" ht="14.45" customHeight="1"/>
    <row r="21" spans="1:13" ht="14.45" customHeight="1"/>
    <row r="22" spans="1:13" ht="14.45" customHeight="1"/>
    <row r="23" spans="1:13" ht="14.45" customHeight="1"/>
    <row r="24" spans="1:13" ht="14.45" customHeight="1"/>
    <row r="25" spans="1:13" ht="14.45" customHeight="1"/>
    <row r="26" spans="1:13" ht="14.45" customHeight="1"/>
    <row r="27" spans="1:13" ht="14.45" customHeight="1"/>
    <row r="28" spans="1:13" ht="14.45" customHeight="1"/>
    <row r="29" spans="1:13" ht="14.45" customHeight="1"/>
    <row r="30" spans="1:13" ht="14.45" customHeight="1"/>
    <row r="31" spans="1:13" ht="14.45" customHeight="1"/>
    <row r="32" spans="1:13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</sheetData>
  <mergeCells count="16">
    <mergeCell ref="A13:B16"/>
    <mergeCell ref="D13:D16"/>
    <mergeCell ref="A18:M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Y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4.45" customHeight="1"/>
    <row r="5" spans="1:11" ht="14.45" customHeight="1">
      <c r="A5" s="37" t="s">
        <v>144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4.45" customHeight="1">
      <c r="I6" s="2" t="s">
        <v>115</v>
      </c>
      <c r="K6" s="2" t="s">
        <v>116</v>
      </c>
    </row>
    <row r="7" spans="1:11" ht="38.25" customHeight="1">
      <c r="A7" s="2" t="s">
        <v>212</v>
      </c>
      <c r="C7" s="9" t="s">
        <v>213</v>
      </c>
      <c r="E7" s="9" t="s">
        <v>214</v>
      </c>
      <c r="G7" s="9" t="s">
        <v>215</v>
      </c>
      <c r="I7" s="10" t="s">
        <v>216</v>
      </c>
      <c r="K7" s="10" t="s">
        <v>216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Y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4.45" customHeight="1"/>
    <row r="5" spans="1:19" ht="14.45" customHeight="1">
      <c r="A5" s="37" t="s">
        <v>217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14.45" customHeight="1">
      <c r="A6" s="38" t="s">
        <v>99</v>
      </c>
      <c r="I6" s="38" t="s">
        <v>115</v>
      </c>
      <c r="J6" s="38"/>
      <c r="K6" s="38"/>
      <c r="L6" s="38"/>
      <c r="M6" s="38"/>
      <c r="O6" s="38" t="s">
        <v>116</v>
      </c>
      <c r="P6" s="38"/>
      <c r="Q6" s="38"/>
      <c r="R6" s="38"/>
      <c r="S6" s="38"/>
    </row>
    <row r="7" spans="1:19" ht="29.1" customHeight="1">
      <c r="A7" s="38"/>
      <c r="C7" s="9" t="s">
        <v>218</v>
      </c>
      <c r="E7" s="9" t="s">
        <v>78</v>
      </c>
      <c r="G7" s="9" t="s">
        <v>219</v>
      </c>
      <c r="I7" s="10" t="s">
        <v>220</v>
      </c>
      <c r="J7" s="3"/>
      <c r="K7" s="10" t="s">
        <v>189</v>
      </c>
      <c r="L7" s="3"/>
      <c r="M7" s="10" t="s">
        <v>221</v>
      </c>
      <c r="O7" s="10" t="s">
        <v>220</v>
      </c>
      <c r="P7" s="3"/>
      <c r="Q7" s="10" t="s">
        <v>189</v>
      </c>
      <c r="R7" s="3"/>
      <c r="S7" s="10" t="s">
        <v>221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9"/>
  <sheetViews>
    <sheetView rightToLeft="1" tabSelected="1" workbookViewId="0">
      <selection activeCell="L23" sqref="L23"/>
    </sheetView>
  </sheetViews>
  <sheetFormatPr defaultRowHeight="12.75"/>
  <cols>
    <col min="1" max="2" width="2.5703125" customWidth="1"/>
    <col min="3" max="3" width="23.42578125" customWidth="1"/>
    <col min="4" max="5" width="1.28515625" style="11" customWidth="1"/>
    <col min="6" max="6" width="11.7109375" style="11" customWidth="1"/>
    <col min="7" max="7" width="1.28515625" style="11" customWidth="1"/>
    <col min="8" max="8" width="15.5703125" style="11" customWidth="1"/>
    <col min="9" max="9" width="1.28515625" style="11" customWidth="1"/>
    <col min="10" max="10" width="20.7109375" style="11" customWidth="1"/>
    <col min="11" max="11" width="1.28515625" style="11" customWidth="1"/>
    <col min="12" max="12" width="14.28515625" style="11" customWidth="1"/>
    <col min="13" max="13" width="1.28515625" style="11" customWidth="1"/>
    <col min="14" max="14" width="14.85546875" style="11" bestFit="1" customWidth="1"/>
    <col min="15" max="15" width="1.28515625" style="11" customWidth="1"/>
    <col min="16" max="16" width="10.7109375" style="11" bestFit="1" customWidth="1"/>
    <col min="17" max="17" width="1.28515625" style="11" customWidth="1"/>
    <col min="18" max="18" width="15" style="11" bestFit="1" customWidth="1"/>
    <col min="19" max="19" width="1.28515625" style="11" customWidth="1"/>
    <col min="20" max="20" width="12.140625" style="11" bestFit="1" customWidth="1"/>
    <col min="21" max="21" width="1.28515625" style="11" customWidth="1"/>
    <col min="22" max="22" width="16.140625" style="11" bestFit="1" customWidth="1"/>
    <col min="23" max="23" width="1.28515625" style="11" customWidth="1"/>
    <col min="24" max="24" width="16.140625" style="11" bestFit="1" customWidth="1"/>
    <col min="25" max="25" width="1.28515625" style="11" customWidth="1"/>
    <col min="26" max="26" width="20.7109375" style="11" customWidth="1"/>
    <col min="27" max="27" width="1.28515625" style="11" customWidth="1"/>
    <col min="28" max="28" width="15.5703125" style="11" customWidth="1"/>
    <col min="29" max="29" width="0.28515625" customWidth="1"/>
  </cols>
  <sheetData>
    <row r="1" spans="1:28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4.45" customHeight="1">
      <c r="A4" s="1" t="s">
        <v>3</v>
      </c>
      <c r="B4" s="37" t="s">
        <v>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ht="14.45" customHeight="1">
      <c r="A5" s="37" t="s">
        <v>5</v>
      </c>
      <c r="B5" s="37"/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14.45" customHeight="1">
      <c r="F6" s="38" t="s">
        <v>7</v>
      </c>
      <c r="G6" s="38"/>
      <c r="H6" s="38"/>
      <c r="I6" s="38"/>
      <c r="J6" s="38"/>
      <c r="L6" s="38" t="s">
        <v>8</v>
      </c>
      <c r="M6" s="38"/>
      <c r="N6" s="38"/>
      <c r="O6" s="38"/>
      <c r="P6" s="38"/>
      <c r="Q6" s="38"/>
      <c r="R6" s="38"/>
      <c r="T6" s="38" t="s">
        <v>9</v>
      </c>
      <c r="U6" s="38"/>
      <c r="V6" s="38"/>
      <c r="W6" s="38"/>
      <c r="X6" s="38"/>
      <c r="Y6" s="38"/>
      <c r="Z6" s="38"/>
      <c r="AA6" s="38"/>
      <c r="AB6" s="38"/>
    </row>
    <row r="7" spans="1:28" ht="14.45" customHeight="1">
      <c r="F7" s="12"/>
      <c r="G7" s="12"/>
      <c r="H7" s="12"/>
      <c r="I7" s="12"/>
      <c r="J7" s="12"/>
      <c r="L7" s="39" t="s">
        <v>10</v>
      </c>
      <c r="M7" s="39"/>
      <c r="N7" s="39"/>
      <c r="O7" s="12"/>
      <c r="P7" s="39" t="s">
        <v>11</v>
      </c>
      <c r="Q7" s="39"/>
      <c r="R7" s="39"/>
      <c r="T7" s="12"/>
      <c r="U7" s="12"/>
      <c r="V7" s="12"/>
      <c r="W7" s="12"/>
      <c r="X7" s="12"/>
      <c r="Y7" s="12"/>
      <c r="Z7" s="12"/>
      <c r="AA7" s="12"/>
      <c r="AB7" s="12"/>
    </row>
    <row r="8" spans="1:28" ht="14.45" customHeight="1">
      <c r="A8" s="38" t="s">
        <v>12</v>
      </c>
      <c r="B8" s="38"/>
      <c r="C8" s="38"/>
      <c r="E8" s="38" t="s">
        <v>13</v>
      </c>
      <c r="F8" s="38"/>
      <c r="H8" s="2" t="s">
        <v>14</v>
      </c>
      <c r="J8" s="2" t="s">
        <v>15</v>
      </c>
      <c r="L8" s="4" t="s">
        <v>13</v>
      </c>
      <c r="M8" s="12"/>
      <c r="N8" s="4" t="s">
        <v>14</v>
      </c>
      <c r="P8" s="4" t="s">
        <v>13</v>
      </c>
      <c r="Q8" s="12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40" t="s">
        <v>19</v>
      </c>
      <c r="B9" s="40"/>
      <c r="C9" s="40"/>
      <c r="E9" s="41">
        <v>14361583</v>
      </c>
      <c r="F9" s="41"/>
      <c r="H9" s="13">
        <v>52763043882</v>
      </c>
      <c r="J9" s="13">
        <v>74387964769.000198</v>
      </c>
      <c r="L9" s="13">
        <v>0</v>
      </c>
      <c r="N9" s="13">
        <v>0</v>
      </c>
      <c r="P9" s="13">
        <v>0</v>
      </c>
      <c r="R9" s="13">
        <v>0</v>
      </c>
      <c r="T9" s="13">
        <v>14361583</v>
      </c>
      <c r="V9" s="13">
        <v>6220</v>
      </c>
      <c r="X9" s="13">
        <v>52763043882</v>
      </c>
      <c r="Z9" s="13">
        <v>88638532732.410202</v>
      </c>
      <c r="AB9" s="14">
        <f>Z9/1316644889678*100</f>
        <v>6.7321518070136381</v>
      </c>
    </row>
    <row r="10" spans="1:28" ht="21.75" customHeight="1">
      <c r="A10" s="42" t="s">
        <v>20</v>
      </c>
      <c r="B10" s="42"/>
      <c r="C10" s="42"/>
      <c r="E10" s="43">
        <v>7548750</v>
      </c>
      <c r="F10" s="43"/>
      <c r="H10" s="15">
        <v>26271357201</v>
      </c>
      <c r="J10" s="15">
        <v>31040209985.400002</v>
      </c>
      <c r="L10" s="15">
        <v>0</v>
      </c>
      <c r="N10" s="15">
        <v>0</v>
      </c>
      <c r="P10" s="15">
        <v>0</v>
      </c>
      <c r="R10" s="15">
        <v>0</v>
      </c>
      <c r="T10" s="15">
        <v>7548750</v>
      </c>
      <c r="V10" s="15">
        <v>6440</v>
      </c>
      <c r="X10" s="15">
        <v>26271357201</v>
      </c>
      <c r="Z10" s="15">
        <v>48238164166.5</v>
      </c>
      <c r="AB10" s="61">
        <f t="shared" ref="AB10:AB40" si="0">Z10/1316644889678*100</f>
        <v>3.6637186339816483</v>
      </c>
    </row>
    <row r="11" spans="1:28" ht="21.75" customHeight="1">
      <c r="A11" s="42" t="s">
        <v>21</v>
      </c>
      <c r="B11" s="42"/>
      <c r="C11" s="42"/>
      <c r="E11" s="43">
        <v>205512</v>
      </c>
      <c r="F11" s="43"/>
      <c r="H11" s="15">
        <v>29352488810</v>
      </c>
      <c r="J11" s="15">
        <v>60946584238.768799</v>
      </c>
      <c r="L11" s="15">
        <v>0</v>
      </c>
      <c r="N11" s="15">
        <v>0</v>
      </c>
      <c r="P11" s="15">
        <v>0</v>
      </c>
      <c r="R11" s="15">
        <v>0</v>
      </c>
      <c r="T11" s="15">
        <v>205512</v>
      </c>
      <c r="V11" s="15">
        <v>394960</v>
      </c>
      <c r="X11" s="15">
        <v>29352488810</v>
      </c>
      <c r="Z11" s="15">
        <v>80541582999.110397</v>
      </c>
      <c r="AB11" s="61">
        <f t="shared" si="0"/>
        <v>6.1171834281609314</v>
      </c>
    </row>
    <row r="12" spans="1:28" ht="21.75" customHeight="1">
      <c r="A12" s="42" t="s">
        <v>22</v>
      </c>
      <c r="B12" s="42"/>
      <c r="C12" s="42"/>
      <c r="E12" s="43">
        <v>874864</v>
      </c>
      <c r="F12" s="43"/>
      <c r="H12" s="15">
        <v>34677091474</v>
      </c>
      <c r="J12" s="15">
        <v>35696325508.633598</v>
      </c>
      <c r="L12" s="15">
        <v>0</v>
      </c>
      <c r="N12" s="15">
        <v>0</v>
      </c>
      <c r="P12" s="15">
        <v>0</v>
      </c>
      <c r="R12" s="15">
        <v>0</v>
      </c>
      <c r="T12" s="15">
        <v>874864</v>
      </c>
      <c r="V12" s="15">
        <v>51310</v>
      </c>
      <c r="X12" s="15">
        <v>34677091474</v>
      </c>
      <c r="Z12" s="15">
        <v>44542277768.676804</v>
      </c>
      <c r="AB12" s="61">
        <f t="shared" si="0"/>
        <v>3.3830137585214879</v>
      </c>
    </row>
    <row r="13" spans="1:28" ht="21.75" customHeight="1">
      <c r="A13" s="42" t="s">
        <v>23</v>
      </c>
      <c r="B13" s="42"/>
      <c r="C13" s="42"/>
      <c r="E13" s="43">
        <v>8641947</v>
      </c>
      <c r="F13" s="43"/>
      <c r="H13" s="15">
        <v>44095938579</v>
      </c>
      <c r="J13" s="15">
        <v>68429655102.526199</v>
      </c>
      <c r="L13" s="15">
        <v>0</v>
      </c>
      <c r="N13" s="15">
        <v>0</v>
      </c>
      <c r="P13" s="15">
        <v>0</v>
      </c>
      <c r="R13" s="15">
        <v>0</v>
      </c>
      <c r="T13" s="15">
        <v>8641947</v>
      </c>
      <c r="V13" s="15">
        <v>8190</v>
      </c>
      <c r="X13" s="15">
        <v>44095938579</v>
      </c>
      <c r="Z13" s="15">
        <v>70230435499.961105</v>
      </c>
      <c r="AB13" s="61">
        <f t="shared" si="0"/>
        <v>5.3340453489427002</v>
      </c>
    </row>
    <row r="14" spans="1:28" ht="21.75" customHeight="1">
      <c r="A14" s="42" t="s">
        <v>24</v>
      </c>
      <c r="B14" s="42"/>
      <c r="C14" s="42"/>
      <c r="E14" s="43">
        <v>1938966</v>
      </c>
      <c r="F14" s="43"/>
      <c r="H14" s="15">
        <v>5513187293</v>
      </c>
      <c r="J14" s="15">
        <v>13987318553.801399</v>
      </c>
      <c r="L14" s="15">
        <v>0</v>
      </c>
      <c r="N14" s="15">
        <v>0</v>
      </c>
      <c r="P14" s="15">
        <v>0</v>
      </c>
      <c r="R14" s="15">
        <v>0</v>
      </c>
      <c r="T14" s="15">
        <v>1938966</v>
      </c>
      <c r="V14" s="15">
        <v>8110</v>
      </c>
      <c r="X14" s="15">
        <v>5513187293</v>
      </c>
      <c r="Z14" s="15">
        <v>15603459899.770201</v>
      </c>
      <c r="AB14" s="61">
        <f t="shared" si="0"/>
        <v>1.1850925045997935</v>
      </c>
    </row>
    <row r="15" spans="1:28" ht="21.75" customHeight="1">
      <c r="A15" s="42" t="s">
        <v>25</v>
      </c>
      <c r="B15" s="42"/>
      <c r="C15" s="42"/>
      <c r="E15" s="43">
        <v>4437041</v>
      </c>
      <c r="F15" s="43"/>
      <c r="H15" s="15">
        <v>11988884782</v>
      </c>
      <c r="J15" s="15">
        <v>14577480990.5348</v>
      </c>
      <c r="L15" s="15">
        <v>0</v>
      </c>
      <c r="N15" s="15">
        <v>0</v>
      </c>
      <c r="P15" s="15">
        <v>-4437041</v>
      </c>
      <c r="R15" s="15">
        <v>12325862347</v>
      </c>
      <c r="T15" s="15">
        <v>0</v>
      </c>
      <c r="V15" s="15">
        <v>0</v>
      </c>
      <c r="X15" s="15">
        <v>0</v>
      </c>
      <c r="Z15" s="15">
        <v>0</v>
      </c>
      <c r="AB15" s="61">
        <f t="shared" si="0"/>
        <v>0</v>
      </c>
    </row>
    <row r="16" spans="1:28" ht="21.75" customHeight="1">
      <c r="A16" s="42" t="s">
        <v>26</v>
      </c>
      <c r="B16" s="42"/>
      <c r="C16" s="42"/>
      <c r="E16" s="43">
        <v>7675839</v>
      </c>
      <c r="F16" s="43"/>
      <c r="H16" s="15">
        <v>34578521514</v>
      </c>
      <c r="J16" s="15">
        <v>44099562586.6287</v>
      </c>
      <c r="L16" s="15">
        <v>0</v>
      </c>
      <c r="N16" s="15">
        <v>0</v>
      </c>
      <c r="P16" s="15">
        <v>0</v>
      </c>
      <c r="R16" s="15">
        <v>0</v>
      </c>
      <c r="T16" s="15">
        <v>7675839</v>
      </c>
      <c r="V16" s="15">
        <v>7340</v>
      </c>
      <c r="X16" s="15">
        <v>34578521514</v>
      </c>
      <c r="Z16" s="15">
        <v>55905144971.6502</v>
      </c>
      <c r="AB16" s="61">
        <f t="shared" si="0"/>
        <v>4.2460306047534511</v>
      </c>
    </row>
    <row r="17" spans="1:28" ht="21.75" customHeight="1">
      <c r="A17" s="42" t="s">
        <v>27</v>
      </c>
      <c r="B17" s="42"/>
      <c r="C17" s="42"/>
      <c r="E17" s="43">
        <v>562500</v>
      </c>
      <c r="F17" s="43"/>
      <c r="H17" s="15">
        <v>5269780618</v>
      </c>
      <c r="J17" s="15">
        <v>5687567606.25</v>
      </c>
      <c r="L17" s="15">
        <v>0</v>
      </c>
      <c r="N17" s="15">
        <v>0</v>
      </c>
      <c r="P17" s="15">
        <v>0</v>
      </c>
      <c r="R17" s="15">
        <v>0</v>
      </c>
      <c r="T17" s="15">
        <v>562500</v>
      </c>
      <c r="V17" s="15">
        <v>9990</v>
      </c>
      <c r="X17" s="15">
        <v>5269780618</v>
      </c>
      <c r="Z17" s="15">
        <v>5575937231.25</v>
      </c>
      <c r="AB17" s="61">
        <f t="shared" si="0"/>
        <v>0.42349590804348591</v>
      </c>
    </row>
    <row r="18" spans="1:28" ht="21.75" customHeight="1">
      <c r="A18" s="42" t="s">
        <v>28</v>
      </c>
      <c r="B18" s="42"/>
      <c r="C18" s="42"/>
      <c r="E18" s="43">
        <v>2977257</v>
      </c>
      <c r="F18" s="43"/>
      <c r="H18" s="15">
        <v>17466213027</v>
      </c>
      <c r="J18" s="15">
        <v>28094849060.238899</v>
      </c>
      <c r="L18" s="15">
        <v>0</v>
      </c>
      <c r="N18" s="15">
        <v>0</v>
      </c>
      <c r="P18" s="15">
        <v>-2977257</v>
      </c>
      <c r="R18" s="15">
        <v>33914707760</v>
      </c>
      <c r="T18" s="15">
        <v>0</v>
      </c>
      <c r="V18" s="15">
        <v>0</v>
      </c>
      <c r="X18" s="15">
        <v>0</v>
      </c>
      <c r="Z18" s="15">
        <v>0</v>
      </c>
      <c r="AB18" s="61">
        <f t="shared" si="0"/>
        <v>0</v>
      </c>
    </row>
    <row r="19" spans="1:28" ht="21.75" customHeight="1">
      <c r="A19" s="42" t="s">
        <v>29</v>
      </c>
      <c r="B19" s="42"/>
      <c r="C19" s="42"/>
      <c r="E19" s="43">
        <v>4670431</v>
      </c>
      <c r="F19" s="43"/>
      <c r="H19" s="15">
        <v>23272325182</v>
      </c>
      <c r="J19" s="15">
        <v>32347613407.222599</v>
      </c>
      <c r="L19" s="15">
        <v>0</v>
      </c>
      <c r="N19" s="15">
        <v>0</v>
      </c>
      <c r="P19" s="15">
        <v>0</v>
      </c>
      <c r="R19" s="15">
        <v>0</v>
      </c>
      <c r="T19" s="15">
        <v>4670431</v>
      </c>
      <c r="V19" s="15">
        <v>8820</v>
      </c>
      <c r="X19" s="15">
        <v>23272325182</v>
      </c>
      <c r="Z19" s="15">
        <v>40874777973.023399</v>
      </c>
      <c r="AB19" s="61">
        <f t="shared" si="0"/>
        <v>3.1044648631887202</v>
      </c>
    </row>
    <row r="20" spans="1:28" ht="21.75" customHeight="1">
      <c r="A20" s="42" t="s">
        <v>30</v>
      </c>
      <c r="B20" s="42"/>
      <c r="C20" s="42"/>
      <c r="E20" s="43">
        <v>8098207</v>
      </c>
      <c r="F20" s="43"/>
      <c r="H20" s="15">
        <v>29999088463</v>
      </c>
      <c r="J20" s="15">
        <v>34641505483.985802</v>
      </c>
      <c r="L20" s="15">
        <v>0</v>
      </c>
      <c r="N20" s="15">
        <v>0</v>
      </c>
      <c r="P20" s="15">
        <v>0</v>
      </c>
      <c r="R20" s="15">
        <v>0</v>
      </c>
      <c r="T20" s="15">
        <v>8098207</v>
      </c>
      <c r="V20" s="15">
        <v>5640</v>
      </c>
      <c r="X20" s="15">
        <v>29999088463</v>
      </c>
      <c r="Z20" s="15">
        <v>45320828329.779602</v>
      </c>
      <c r="AB20" s="61">
        <f t="shared" si="0"/>
        <v>3.4421451588866385</v>
      </c>
    </row>
    <row r="21" spans="1:28" ht="21.75" customHeight="1">
      <c r="A21" s="42" t="s">
        <v>31</v>
      </c>
      <c r="B21" s="42"/>
      <c r="C21" s="42"/>
      <c r="E21" s="43">
        <v>1666796</v>
      </c>
      <c r="F21" s="43"/>
      <c r="H21" s="15">
        <v>40959508862</v>
      </c>
      <c r="J21" s="15">
        <v>26412969320.712399</v>
      </c>
      <c r="L21" s="15">
        <v>600000</v>
      </c>
      <c r="N21" s="15">
        <v>9950437494</v>
      </c>
      <c r="P21" s="15">
        <v>0</v>
      </c>
      <c r="R21" s="15">
        <v>0</v>
      </c>
      <c r="T21" s="15">
        <v>2266796</v>
      </c>
      <c r="V21" s="15">
        <v>21220</v>
      </c>
      <c r="X21" s="15">
        <v>50909946356</v>
      </c>
      <c r="Z21" s="15">
        <v>47729587212.042397</v>
      </c>
      <c r="AB21" s="61">
        <f t="shared" si="0"/>
        <v>3.625091897308407</v>
      </c>
    </row>
    <row r="22" spans="1:28" ht="21.75" customHeight="1">
      <c r="A22" s="42" t="s">
        <v>32</v>
      </c>
      <c r="B22" s="42"/>
      <c r="C22" s="42"/>
      <c r="E22" s="43">
        <v>1975930</v>
      </c>
      <c r="F22" s="43"/>
      <c r="H22" s="15">
        <v>22020411906</v>
      </c>
      <c r="J22" s="15">
        <v>22018167566.153</v>
      </c>
      <c r="L22" s="15">
        <v>670301</v>
      </c>
      <c r="N22" s="15">
        <v>8021304571</v>
      </c>
      <c r="P22" s="15">
        <v>0</v>
      </c>
      <c r="R22" s="15">
        <v>0</v>
      </c>
      <c r="T22" s="15">
        <v>2646231</v>
      </c>
      <c r="V22" s="15">
        <v>14210</v>
      </c>
      <c r="X22" s="15">
        <v>30041716477</v>
      </c>
      <c r="Z22" s="15">
        <v>37312271764.397697</v>
      </c>
      <c r="AB22" s="61">
        <f t="shared" si="0"/>
        <v>2.8338902962303547</v>
      </c>
    </row>
    <row r="23" spans="1:28" ht="21.75" customHeight="1">
      <c r="A23" s="42" t="s">
        <v>33</v>
      </c>
      <c r="B23" s="42"/>
      <c r="C23" s="42"/>
      <c r="E23" s="43">
        <v>446091</v>
      </c>
      <c r="F23" s="43"/>
      <c r="H23" s="15">
        <v>9938416882</v>
      </c>
      <c r="J23" s="15">
        <v>60075469492.880402</v>
      </c>
      <c r="L23" s="15">
        <v>0</v>
      </c>
      <c r="N23" s="15">
        <v>0</v>
      </c>
      <c r="P23" s="15">
        <v>0</v>
      </c>
      <c r="R23" s="15">
        <v>0</v>
      </c>
      <c r="T23" s="15">
        <v>446091</v>
      </c>
      <c r="V23" s="15">
        <v>138490</v>
      </c>
      <c r="X23" s="15">
        <v>9938416882</v>
      </c>
      <c r="Z23" s="15">
        <v>61301589817.779297</v>
      </c>
      <c r="AB23" s="61">
        <f t="shared" si="0"/>
        <v>4.6558939542742825</v>
      </c>
    </row>
    <row r="24" spans="1:28" ht="21.75" customHeight="1">
      <c r="A24" s="42" t="s">
        <v>34</v>
      </c>
      <c r="B24" s="42"/>
      <c r="C24" s="42"/>
      <c r="E24" s="43">
        <v>14867661</v>
      </c>
      <c r="F24" s="43"/>
      <c r="H24" s="15">
        <v>41203133606</v>
      </c>
      <c r="J24" s="15">
        <v>53891737230.656898</v>
      </c>
      <c r="L24" s="15">
        <v>0</v>
      </c>
      <c r="N24" s="15">
        <v>0</v>
      </c>
      <c r="P24" s="15">
        <v>0</v>
      </c>
      <c r="R24" s="15">
        <v>0</v>
      </c>
      <c r="T24" s="15">
        <v>14867661</v>
      </c>
      <c r="V24" s="15">
        <v>4313</v>
      </c>
      <c r="X24" s="15">
        <v>41203133606</v>
      </c>
      <c r="Z24" s="15">
        <v>63628541657.767097</v>
      </c>
      <c r="AB24" s="61">
        <f t="shared" si="0"/>
        <v>4.83262739684716</v>
      </c>
    </row>
    <row r="25" spans="1:28" ht="21.75" customHeight="1">
      <c r="A25" s="42" t="s">
        <v>35</v>
      </c>
      <c r="B25" s="42"/>
      <c r="C25" s="42"/>
      <c r="E25" s="43">
        <v>1882479</v>
      </c>
      <c r="F25" s="43"/>
      <c r="H25" s="15">
        <v>21531184347</v>
      </c>
      <c r="J25" s="15">
        <v>26711362353.819</v>
      </c>
      <c r="L25" s="15">
        <v>0</v>
      </c>
      <c r="N25" s="15">
        <v>0</v>
      </c>
      <c r="P25" s="15">
        <v>0</v>
      </c>
      <c r="R25" s="15">
        <v>0</v>
      </c>
      <c r="T25" s="15">
        <v>1882479</v>
      </c>
      <c r="V25" s="15">
        <v>14940</v>
      </c>
      <c r="X25" s="15">
        <v>21531184347</v>
      </c>
      <c r="Z25" s="15">
        <v>27906835913.710201</v>
      </c>
      <c r="AB25" s="61">
        <f t="shared" si="0"/>
        <v>2.1195415812182374</v>
      </c>
    </row>
    <row r="26" spans="1:28" ht="21.75" customHeight="1">
      <c r="A26" s="42" t="s">
        <v>36</v>
      </c>
      <c r="B26" s="42"/>
      <c r="C26" s="42"/>
      <c r="E26" s="43">
        <v>20296011</v>
      </c>
      <c r="F26" s="43"/>
      <c r="H26" s="15">
        <v>46187627452</v>
      </c>
      <c r="J26" s="15">
        <v>61645854997.843201</v>
      </c>
      <c r="L26" s="15">
        <v>2681820</v>
      </c>
      <c r="N26" s="15">
        <v>10025635772</v>
      </c>
      <c r="P26" s="15">
        <v>0</v>
      </c>
      <c r="R26" s="15">
        <v>0</v>
      </c>
      <c r="T26" s="15">
        <v>22977831</v>
      </c>
      <c r="V26" s="15">
        <v>3885</v>
      </c>
      <c r="X26" s="15">
        <v>56213263224</v>
      </c>
      <c r="Z26" s="15">
        <v>88578825043.347397</v>
      </c>
      <c r="AB26" s="61">
        <f t="shared" si="0"/>
        <v>6.7276169708151397</v>
      </c>
    </row>
    <row r="27" spans="1:28" ht="21.75" customHeight="1">
      <c r="A27" s="42" t="s">
        <v>37</v>
      </c>
      <c r="B27" s="42"/>
      <c r="C27" s="42"/>
      <c r="E27" s="43">
        <v>1427592</v>
      </c>
      <c r="F27" s="43"/>
      <c r="H27" s="15">
        <v>10648772356</v>
      </c>
      <c r="J27" s="15">
        <v>10907486696.568001</v>
      </c>
      <c r="L27" s="15">
        <v>0</v>
      </c>
      <c r="N27" s="15">
        <v>0</v>
      </c>
      <c r="P27" s="15">
        <v>0</v>
      </c>
      <c r="R27" s="15">
        <v>0</v>
      </c>
      <c r="T27" s="15">
        <v>1427592</v>
      </c>
      <c r="V27" s="15">
        <v>9880</v>
      </c>
      <c r="X27" s="15">
        <v>10648772356</v>
      </c>
      <c r="Z27" s="15">
        <v>13995580332.739201</v>
      </c>
      <c r="AB27" s="61">
        <f t="shared" si="0"/>
        <v>1.0629730493361786</v>
      </c>
    </row>
    <row r="28" spans="1:28" ht="21.75" customHeight="1">
      <c r="A28" s="42" t="s">
        <v>38</v>
      </c>
      <c r="B28" s="42"/>
      <c r="C28" s="42"/>
      <c r="E28" s="43">
        <v>15571808</v>
      </c>
      <c r="F28" s="43"/>
      <c r="H28" s="15">
        <v>40634855069</v>
      </c>
      <c r="J28" s="15">
        <v>25309455319.774101</v>
      </c>
      <c r="L28" s="15">
        <v>0</v>
      </c>
      <c r="N28" s="15">
        <v>0</v>
      </c>
      <c r="P28" s="15">
        <v>0</v>
      </c>
      <c r="R28" s="15">
        <v>0</v>
      </c>
      <c r="T28" s="15">
        <v>15571808</v>
      </c>
      <c r="V28" s="15">
        <v>1906</v>
      </c>
      <c r="X28" s="15">
        <v>40634855069</v>
      </c>
      <c r="Z28" s="15">
        <v>29450440683.449001</v>
      </c>
      <c r="AB28" s="61">
        <f t="shared" si="0"/>
        <v>2.2367793255667769</v>
      </c>
    </row>
    <row r="29" spans="1:28" ht="21.75" customHeight="1">
      <c r="A29" s="42" t="s">
        <v>39</v>
      </c>
      <c r="B29" s="42"/>
      <c r="C29" s="42"/>
      <c r="E29" s="43">
        <v>1362397</v>
      </c>
      <c r="F29" s="43"/>
      <c r="H29" s="15">
        <v>20018147863</v>
      </c>
      <c r="J29" s="15">
        <v>22589675365.5849</v>
      </c>
      <c r="L29" s="15">
        <v>0</v>
      </c>
      <c r="N29" s="15">
        <v>0</v>
      </c>
      <c r="P29" s="15">
        <v>-682324</v>
      </c>
      <c r="R29" s="15">
        <v>11830178087</v>
      </c>
      <c r="T29" s="15">
        <v>680073</v>
      </c>
      <c r="V29" s="15">
        <v>19420</v>
      </c>
      <c r="X29" s="15">
        <v>9992536591</v>
      </c>
      <c r="Z29" s="15">
        <v>13104927413.488199</v>
      </c>
      <c r="AB29" s="61">
        <f t="shared" si="0"/>
        <v>0.99532740499932015</v>
      </c>
    </row>
    <row r="30" spans="1:28" ht="21.75" customHeight="1">
      <c r="A30" s="42" t="s">
        <v>40</v>
      </c>
      <c r="B30" s="42"/>
      <c r="C30" s="42"/>
      <c r="E30" s="43">
        <v>2122000</v>
      </c>
      <c r="F30" s="43"/>
      <c r="H30" s="15">
        <v>28487972255</v>
      </c>
      <c r="J30" s="15">
        <v>34363342060.800003</v>
      </c>
      <c r="L30" s="15">
        <v>0</v>
      </c>
      <c r="N30" s="15">
        <v>0</v>
      </c>
      <c r="P30" s="15">
        <v>0</v>
      </c>
      <c r="R30" s="15">
        <v>0</v>
      </c>
      <c r="T30" s="15">
        <v>2122000</v>
      </c>
      <c r="V30" s="15">
        <v>19410</v>
      </c>
      <c r="X30" s="15">
        <v>28487972255</v>
      </c>
      <c r="Z30" s="15">
        <v>40869636605.400002</v>
      </c>
      <c r="AB30" s="61">
        <f t="shared" si="0"/>
        <v>3.1040743731132485</v>
      </c>
    </row>
    <row r="31" spans="1:28" ht="21.75" customHeight="1">
      <c r="A31" s="42" t="s">
        <v>41</v>
      </c>
      <c r="B31" s="42"/>
      <c r="C31" s="42"/>
      <c r="E31" s="43">
        <v>9069559</v>
      </c>
      <c r="F31" s="43"/>
      <c r="H31" s="15">
        <v>36929470659</v>
      </c>
      <c r="J31" s="15">
        <v>77845253822.244507</v>
      </c>
      <c r="L31" s="15">
        <v>3502326</v>
      </c>
      <c r="N31" s="15">
        <v>34284672426</v>
      </c>
      <c r="P31" s="15">
        <v>0</v>
      </c>
      <c r="R31" s="15">
        <v>0</v>
      </c>
      <c r="T31" s="15">
        <v>12571885</v>
      </c>
      <c r="V31" s="15">
        <v>11570</v>
      </c>
      <c r="X31" s="15">
        <v>71214143085</v>
      </c>
      <c r="Z31" s="15">
        <v>144332329085.952</v>
      </c>
      <c r="AB31" s="61">
        <f t="shared" si="0"/>
        <v>10.96213035249391</v>
      </c>
    </row>
    <row r="32" spans="1:28" ht="21.75" customHeight="1">
      <c r="A32" s="42" t="s">
        <v>42</v>
      </c>
      <c r="B32" s="42"/>
      <c r="C32" s="42"/>
      <c r="E32" s="43">
        <v>2004728</v>
      </c>
      <c r="F32" s="43"/>
      <c r="H32" s="15">
        <v>27291208892</v>
      </c>
      <c r="J32" s="15">
        <v>34990581250.530403</v>
      </c>
      <c r="L32" s="15">
        <v>0</v>
      </c>
      <c r="N32" s="15">
        <v>0</v>
      </c>
      <c r="P32" s="15">
        <v>0</v>
      </c>
      <c r="R32" s="15">
        <v>0</v>
      </c>
      <c r="T32" s="15">
        <v>2004728</v>
      </c>
      <c r="V32" s="15">
        <v>21130</v>
      </c>
      <c r="X32" s="15">
        <v>27291208892</v>
      </c>
      <c r="Z32" s="15">
        <v>42032460592.592796</v>
      </c>
      <c r="AB32" s="61">
        <f t="shared" si="0"/>
        <v>3.1923915796971118</v>
      </c>
    </row>
    <row r="33" spans="1:28" ht="21.75" customHeight="1">
      <c r="A33" s="42" t="s">
        <v>43</v>
      </c>
      <c r="B33" s="42"/>
      <c r="C33" s="42"/>
      <c r="E33" s="43">
        <v>3930664</v>
      </c>
      <c r="F33" s="43"/>
      <c r="H33" s="15">
        <v>45902928613</v>
      </c>
      <c r="J33" s="15">
        <v>51639706766.787201</v>
      </c>
      <c r="L33" s="15">
        <v>0</v>
      </c>
      <c r="N33" s="15">
        <v>0</v>
      </c>
      <c r="P33" s="15">
        <v>0</v>
      </c>
      <c r="R33" s="15">
        <v>0</v>
      </c>
      <c r="T33" s="15">
        <v>3930664</v>
      </c>
      <c r="V33" s="15">
        <v>15100</v>
      </c>
      <c r="X33" s="15">
        <v>45902928613</v>
      </c>
      <c r="Z33" s="15">
        <v>58894227505.928001</v>
      </c>
      <c r="AB33" s="61">
        <f t="shared" si="0"/>
        <v>4.4730532862457117</v>
      </c>
    </row>
    <row r="34" spans="1:28" ht="21.75" customHeight="1">
      <c r="A34" s="42" t="s">
        <v>44</v>
      </c>
      <c r="B34" s="42"/>
      <c r="C34" s="42"/>
      <c r="E34" s="43">
        <v>6554085</v>
      </c>
      <c r="F34" s="43"/>
      <c r="H34" s="15">
        <v>20941723347</v>
      </c>
      <c r="J34" s="15">
        <v>22703445932</v>
      </c>
      <c r="L34" s="15">
        <v>0</v>
      </c>
      <c r="N34" s="15">
        <v>0</v>
      </c>
      <c r="P34" s="15">
        <v>0</v>
      </c>
      <c r="R34" s="15">
        <v>0</v>
      </c>
      <c r="T34" s="15">
        <v>6554085</v>
      </c>
      <c r="V34" s="15">
        <v>4113</v>
      </c>
      <c r="X34" s="15">
        <v>20941723347</v>
      </c>
      <c r="Z34" s="15">
        <v>26748574369.0933</v>
      </c>
      <c r="AB34" s="61">
        <f t="shared" si="0"/>
        <v>2.0315708949916602</v>
      </c>
    </row>
    <row r="35" spans="1:28" ht="21.75" customHeight="1">
      <c r="A35" s="42" t="s">
        <v>45</v>
      </c>
      <c r="B35" s="42"/>
      <c r="C35" s="42"/>
      <c r="E35" s="43">
        <v>3088300</v>
      </c>
      <c r="F35" s="43"/>
      <c r="H35" s="15">
        <v>15361858123</v>
      </c>
      <c r="J35" s="15">
        <v>21818723379.919998</v>
      </c>
      <c r="L35" s="15">
        <v>0</v>
      </c>
      <c r="N35" s="15">
        <v>0</v>
      </c>
      <c r="P35" s="15">
        <v>0</v>
      </c>
      <c r="R35" s="15">
        <v>0</v>
      </c>
      <c r="T35" s="15">
        <v>3088300</v>
      </c>
      <c r="V35" s="15">
        <v>7500</v>
      </c>
      <c r="X35" s="15">
        <v>15361858123</v>
      </c>
      <c r="Z35" s="15">
        <v>22983205807.5</v>
      </c>
      <c r="AB35" s="61">
        <f t="shared" si="0"/>
        <v>1.745588805886817</v>
      </c>
    </row>
    <row r="36" spans="1:28" ht="21.75" customHeight="1">
      <c r="A36" s="42" t="s">
        <v>46</v>
      </c>
      <c r="B36" s="42"/>
      <c r="C36" s="42"/>
      <c r="E36" s="43">
        <v>6850000</v>
      </c>
      <c r="F36" s="43"/>
      <c r="H36" s="15">
        <v>22740179234</v>
      </c>
      <c r="J36" s="15">
        <v>31266427700</v>
      </c>
      <c r="L36" s="15">
        <v>0</v>
      </c>
      <c r="N36" s="15">
        <v>0</v>
      </c>
      <c r="P36" s="15">
        <v>0</v>
      </c>
      <c r="R36" s="15">
        <v>0</v>
      </c>
      <c r="T36" s="15">
        <v>6850000</v>
      </c>
      <c r="V36" s="15">
        <v>4683</v>
      </c>
      <c r="X36" s="15">
        <v>22740179234</v>
      </c>
      <c r="Z36" s="15">
        <v>31830582808.5</v>
      </c>
      <c r="AB36" s="61">
        <f t="shared" si="0"/>
        <v>2.417552603442263</v>
      </c>
    </row>
    <row r="37" spans="1:28" ht="21.75" customHeight="1">
      <c r="A37" s="42" t="s">
        <v>47</v>
      </c>
      <c r="B37" s="42"/>
      <c r="C37" s="42"/>
      <c r="E37" s="43">
        <v>360000</v>
      </c>
      <c r="F37" s="43"/>
      <c r="H37" s="15">
        <f>3549219768+18</f>
        <v>3549219786</v>
      </c>
      <c r="J37" s="15">
        <v>4765277452</v>
      </c>
      <c r="L37" s="15">
        <v>0</v>
      </c>
      <c r="N37" s="15">
        <v>0</v>
      </c>
      <c r="P37" s="15">
        <v>0</v>
      </c>
      <c r="R37" s="15">
        <v>0</v>
      </c>
      <c r="T37" s="15">
        <v>360000</v>
      </c>
      <c r="V37" s="15">
        <v>12720</v>
      </c>
      <c r="X37" s="15">
        <v>3549219768</v>
      </c>
      <c r="Z37" s="15">
        <v>4543802784</v>
      </c>
      <c r="AB37" s="61">
        <f t="shared" si="0"/>
        <v>0.34510465347351454</v>
      </c>
    </row>
    <row r="38" spans="1:28" ht="21.75" customHeight="1">
      <c r="A38" s="42" t="s">
        <v>48</v>
      </c>
      <c r="B38" s="42"/>
      <c r="C38" s="42"/>
      <c r="E38" s="43">
        <v>0</v>
      </c>
      <c r="F38" s="43"/>
      <c r="H38" s="15">
        <v>0</v>
      </c>
      <c r="J38" s="15">
        <v>0</v>
      </c>
      <c r="L38" s="15">
        <v>267500</v>
      </c>
      <c r="N38" s="15">
        <v>7643907195</v>
      </c>
      <c r="P38" s="15">
        <v>0</v>
      </c>
      <c r="R38" s="15">
        <v>0</v>
      </c>
      <c r="T38" s="15">
        <v>267500</v>
      </c>
      <c r="V38" s="15">
        <v>29700</v>
      </c>
      <c r="X38" s="15">
        <v>7643907195</v>
      </c>
      <c r="Z38" s="15">
        <v>7883337081</v>
      </c>
      <c r="AB38" s="61">
        <f t="shared" si="0"/>
        <v>0.59874436477157911</v>
      </c>
    </row>
    <row r="39" spans="1:28" ht="21.75" customHeight="1">
      <c r="A39" s="42" t="s">
        <v>49</v>
      </c>
      <c r="B39" s="42"/>
      <c r="C39" s="42"/>
      <c r="E39" s="43">
        <v>0</v>
      </c>
      <c r="F39" s="43"/>
      <c r="H39" s="15">
        <v>0</v>
      </c>
      <c r="J39" s="15">
        <v>0</v>
      </c>
      <c r="L39" s="15">
        <v>515000</v>
      </c>
      <c r="N39" s="15">
        <v>8416695058</v>
      </c>
      <c r="P39" s="15">
        <v>0</v>
      </c>
      <c r="R39" s="15">
        <v>0</v>
      </c>
      <c r="T39" s="15">
        <v>515000</v>
      </c>
      <c r="V39" s="15">
        <v>20260</v>
      </c>
      <c r="X39" s="15">
        <v>8416695058</v>
      </c>
      <c r="Z39" s="15">
        <v>10353245950</v>
      </c>
      <c r="AB39" s="61">
        <f t="shared" si="0"/>
        <v>0.78633548279916243</v>
      </c>
    </row>
    <row r="40" spans="1:28" ht="21.75" customHeight="1">
      <c r="A40" s="45" t="s">
        <v>50</v>
      </c>
      <c r="B40" s="45"/>
      <c r="C40" s="45"/>
      <c r="D40" s="28"/>
      <c r="E40" s="43">
        <v>0</v>
      </c>
      <c r="F40" s="58"/>
      <c r="H40" s="17">
        <v>0</v>
      </c>
      <c r="J40" s="17">
        <v>0</v>
      </c>
      <c r="L40" s="59">
        <v>4265000</v>
      </c>
      <c r="N40" s="17">
        <v>20244963806</v>
      </c>
      <c r="P40" s="59">
        <v>0</v>
      </c>
      <c r="R40" s="17">
        <v>0</v>
      </c>
      <c r="T40" s="59">
        <v>4265000</v>
      </c>
      <c r="V40" s="59">
        <v>4892</v>
      </c>
      <c r="X40" s="17">
        <f>20244963806+14</f>
        <v>20244963820</v>
      </c>
      <c r="Z40" s="17">
        <v>20703098350</v>
      </c>
      <c r="AB40" s="61">
        <f t="shared" si="0"/>
        <v>1.5724132233607173</v>
      </c>
    </row>
    <row r="41" spans="1:28" ht="21.75" customHeight="1" thickBot="1">
      <c r="A41" s="44" t="s">
        <v>51</v>
      </c>
      <c r="B41" s="44"/>
      <c r="C41" s="44"/>
      <c r="D41" s="44"/>
      <c r="F41" s="59"/>
      <c r="H41" s="19">
        <f>SUM(H9:H40)</f>
        <v>769594540077</v>
      </c>
      <c r="J41" s="19">
        <f>SUM(J9:J40)</f>
        <v>1032891574001.2651</v>
      </c>
      <c r="L41" s="59"/>
      <c r="N41" s="19">
        <v>98587616322</v>
      </c>
      <c r="P41" s="59"/>
      <c r="R41" s="19">
        <v>58070748194</v>
      </c>
      <c r="T41" s="59"/>
      <c r="U41" s="60"/>
      <c r="V41" s="59"/>
      <c r="X41" s="19">
        <f>SUM(X9:X40)</f>
        <v>828701447314</v>
      </c>
      <c r="Z41" s="19">
        <f>SUM(Z9:Z40)</f>
        <v>1289654242350.8186</v>
      </c>
      <c r="AB41" s="20">
        <f>SUM(AB9:AB40)</f>
        <v>97.950043512964029</v>
      </c>
    </row>
    <row r="42" spans="1:28" ht="13.5" thickTop="1">
      <c r="T42" s="60"/>
      <c r="U42" s="60"/>
      <c r="V42" s="60"/>
    </row>
    <row r="43" spans="1:28">
      <c r="H43" s="30"/>
      <c r="X43" s="30"/>
      <c r="Z43" s="29"/>
    </row>
    <row r="44" spans="1:28">
      <c r="H44" s="30"/>
      <c r="J44" s="29"/>
    </row>
    <row r="45" spans="1:28">
      <c r="H45" s="30"/>
      <c r="R45" s="29"/>
      <c r="X45" s="30"/>
      <c r="Z45" s="30"/>
    </row>
    <row r="46" spans="1:28">
      <c r="H46" s="30"/>
      <c r="J46" s="30"/>
      <c r="R46" s="29"/>
    </row>
    <row r="47" spans="1:28">
      <c r="H47" s="30"/>
      <c r="J47" s="30"/>
      <c r="R47" s="30"/>
      <c r="X47" s="30"/>
      <c r="Z47" s="30"/>
    </row>
    <row r="48" spans="1:28">
      <c r="H48" s="30"/>
    </row>
    <row r="49" spans="18:18">
      <c r="R49" s="30"/>
    </row>
  </sheetData>
  <mergeCells count="78">
    <mergeCell ref="A41:D41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7.35" customHeight="1"/>
    <row r="5" spans="1:25" ht="14.45" customHeight="1">
      <c r="A5" s="37" t="s">
        <v>227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7.35" customHeight="1"/>
    <row r="7" spans="1:25" ht="14.45" customHeight="1">
      <c r="E7" s="38" t="s">
        <v>115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Y7" s="2" t="s">
        <v>116</v>
      </c>
    </row>
    <row r="8" spans="1:25" ht="36.75" customHeight="1">
      <c r="A8" s="2" t="s">
        <v>228</v>
      </c>
      <c r="C8" s="2" t="s">
        <v>229</v>
      </c>
      <c r="E8" s="10" t="s">
        <v>56</v>
      </c>
      <c r="F8" s="3"/>
      <c r="G8" s="10" t="s">
        <v>13</v>
      </c>
      <c r="H8" s="3"/>
      <c r="I8" s="10" t="s">
        <v>55</v>
      </c>
      <c r="J8" s="3"/>
      <c r="K8" s="10" t="s">
        <v>230</v>
      </c>
      <c r="L8" s="3"/>
      <c r="M8" s="10" t="s">
        <v>231</v>
      </c>
      <c r="N8" s="3"/>
      <c r="O8" s="10" t="s">
        <v>232</v>
      </c>
      <c r="P8" s="3"/>
      <c r="Q8" s="10" t="s">
        <v>233</v>
      </c>
      <c r="R8" s="3"/>
      <c r="S8" s="10" t="s">
        <v>234</v>
      </c>
      <c r="T8" s="3"/>
      <c r="U8" s="10" t="s">
        <v>235</v>
      </c>
      <c r="V8" s="3"/>
      <c r="W8" s="10" t="s">
        <v>236</v>
      </c>
      <c r="Y8" s="10" t="s">
        <v>236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6"/>
  <sheetViews>
    <sheetView rightToLeft="1" workbookViewId="0">
      <selection activeCell="J25" sqref="J25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</row>
    <row r="2" spans="1:49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</row>
    <row r="3" spans="1:49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</row>
    <row r="4" spans="1:49" ht="14.45" customHeight="1"/>
    <row r="5" spans="1:49" ht="14.45" customHeight="1">
      <c r="A5" s="37" t="s">
        <v>52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</row>
    <row r="6" spans="1:49" ht="14.45" customHeight="1">
      <c r="I6" s="38" t="s">
        <v>7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C6" s="38" t="s">
        <v>9</v>
      </c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38" t="s">
        <v>53</v>
      </c>
      <c r="B8" s="38"/>
      <c r="C8" s="38"/>
      <c r="D8" s="38"/>
      <c r="E8" s="38"/>
      <c r="F8" s="38"/>
      <c r="G8" s="38"/>
      <c r="I8" s="38" t="s">
        <v>54</v>
      </c>
      <c r="J8" s="38"/>
      <c r="K8" s="38"/>
      <c r="M8" s="38" t="s">
        <v>55</v>
      </c>
      <c r="N8" s="38"/>
      <c r="O8" s="38"/>
      <c r="Q8" s="38" t="s">
        <v>56</v>
      </c>
      <c r="R8" s="38"/>
      <c r="S8" s="38"/>
      <c r="T8" s="38"/>
      <c r="U8" s="38"/>
      <c r="W8" s="38" t="s">
        <v>57</v>
      </c>
      <c r="X8" s="38"/>
      <c r="Y8" s="38"/>
      <c r="Z8" s="38"/>
      <c r="AA8" s="38"/>
      <c r="AC8" s="38" t="s">
        <v>54</v>
      </c>
      <c r="AD8" s="38"/>
      <c r="AE8" s="38"/>
      <c r="AF8" s="38"/>
      <c r="AG8" s="38"/>
      <c r="AI8" s="38" t="s">
        <v>55</v>
      </c>
      <c r="AJ8" s="38"/>
      <c r="AK8" s="38"/>
      <c r="AM8" s="38" t="s">
        <v>56</v>
      </c>
      <c r="AN8" s="38"/>
      <c r="AO8" s="38"/>
      <c r="AQ8" s="38" t="s">
        <v>57</v>
      </c>
      <c r="AR8" s="38"/>
      <c r="AS8" s="38"/>
    </row>
    <row r="9" spans="1:49" ht="14.45" customHeight="1">
      <c r="A9" s="37" t="s">
        <v>58</v>
      </c>
      <c r="B9" s="47"/>
      <c r="C9" s="47"/>
      <c r="D9" s="47"/>
      <c r="E9" s="47"/>
      <c r="F9" s="47"/>
      <c r="G9" s="47"/>
      <c r="H9" s="37"/>
      <c r="I9" s="47"/>
      <c r="J9" s="47"/>
      <c r="K9" s="47"/>
      <c r="L9" s="37"/>
      <c r="M9" s="47"/>
      <c r="N9" s="47"/>
      <c r="O9" s="47"/>
      <c r="P9" s="37"/>
      <c r="Q9" s="47"/>
      <c r="R9" s="47"/>
      <c r="S9" s="47"/>
      <c r="T9" s="47"/>
      <c r="U9" s="47"/>
      <c r="V9" s="37"/>
      <c r="W9" s="47"/>
      <c r="X9" s="47"/>
      <c r="Y9" s="47"/>
      <c r="Z9" s="47"/>
      <c r="AA9" s="47"/>
      <c r="AB9" s="37"/>
      <c r="AC9" s="47"/>
      <c r="AD9" s="47"/>
      <c r="AE9" s="47"/>
      <c r="AF9" s="47"/>
      <c r="AG9" s="47"/>
      <c r="AH9" s="37"/>
      <c r="AI9" s="47"/>
      <c r="AJ9" s="47"/>
      <c r="AK9" s="47"/>
      <c r="AL9" s="37"/>
      <c r="AM9" s="47"/>
      <c r="AN9" s="47"/>
      <c r="AO9" s="47"/>
      <c r="AP9" s="37"/>
      <c r="AQ9" s="47"/>
      <c r="AR9" s="47"/>
      <c r="AS9" s="47"/>
      <c r="AT9" s="37"/>
      <c r="AU9" s="37"/>
      <c r="AV9" s="37"/>
      <c r="AW9" s="37"/>
    </row>
    <row r="10" spans="1:49" ht="14.45" customHeight="1">
      <c r="C10" s="38" t="s">
        <v>7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Y10" s="38" t="s">
        <v>9</v>
      </c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</row>
    <row r="11" spans="1:49" ht="14.45" customHeight="1">
      <c r="A11" s="2" t="s">
        <v>53</v>
      </c>
      <c r="C11" s="4" t="s">
        <v>59</v>
      </c>
      <c r="D11" s="3"/>
      <c r="E11" s="4" t="s">
        <v>60</v>
      </c>
      <c r="F11" s="3"/>
      <c r="G11" s="39" t="s">
        <v>61</v>
      </c>
      <c r="H11" s="39"/>
      <c r="I11" s="39"/>
      <c r="J11" s="3"/>
      <c r="K11" s="39" t="s">
        <v>62</v>
      </c>
      <c r="L11" s="39"/>
      <c r="M11" s="39"/>
      <c r="N11" s="3"/>
      <c r="O11" s="39" t="s">
        <v>55</v>
      </c>
      <c r="P11" s="39"/>
      <c r="Q11" s="39"/>
      <c r="R11" s="3"/>
      <c r="S11" s="39" t="s">
        <v>56</v>
      </c>
      <c r="T11" s="39"/>
      <c r="U11" s="39"/>
      <c r="V11" s="39"/>
      <c r="W11" s="39"/>
      <c r="Y11" s="39" t="s">
        <v>59</v>
      </c>
      <c r="Z11" s="39"/>
      <c r="AA11" s="39"/>
      <c r="AB11" s="39"/>
      <c r="AC11" s="39"/>
      <c r="AD11" s="3"/>
      <c r="AE11" s="39" t="s">
        <v>60</v>
      </c>
      <c r="AF11" s="39"/>
      <c r="AG11" s="39"/>
      <c r="AH11" s="39"/>
      <c r="AI11" s="39"/>
      <c r="AJ11" s="3"/>
      <c r="AK11" s="39" t="s">
        <v>61</v>
      </c>
      <c r="AL11" s="39"/>
      <c r="AM11" s="39"/>
      <c r="AN11" s="3"/>
      <c r="AO11" s="39" t="s">
        <v>62</v>
      </c>
      <c r="AP11" s="39"/>
      <c r="AQ11" s="39"/>
      <c r="AR11" s="3"/>
      <c r="AS11" s="39" t="s">
        <v>55</v>
      </c>
      <c r="AT11" s="39"/>
      <c r="AU11" s="3"/>
      <c r="AV11" s="4" t="s">
        <v>56</v>
      </c>
    </row>
    <row r="12" spans="1:49" ht="14.45" customHeight="1">
      <c r="A12" s="37" t="s">
        <v>63</v>
      </c>
      <c r="B12" s="37"/>
      <c r="C12" s="47"/>
      <c r="D12" s="37"/>
      <c r="E12" s="47"/>
      <c r="F12" s="37"/>
      <c r="G12" s="47"/>
      <c r="H12" s="47"/>
      <c r="I12" s="47"/>
      <c r="J12" s="37"/>
      <c r="K12" s="47"/>
      <c r="L12" s="47"/>
      <c r="M12" s="47"/>
      <c r="N12" s="37"/>
      <c r="O12" s="47"/>
      <c r="P12" s="47"/>
      <c r="Q12" s="47"/>
      <c r="R12" s="37"/>
      <c r="S12" s="47"/>
      <c r="T12" s="47"/>
      <c r="U12" s="47"/>
      <c r="V12" s="47"/>
      <c r="W12" s="47"/>
      <c r="X12" s="37"/>
      <c r="Y12" s="47"/>
      <c r="Z12" s="47"/>
      <c r="AA12" s="47"/>
      <c r="AB12" s="47"/>
      <c r="AC12" s="47"/>
      <c r="AD12" s="37"/>
      <c r="AE12" s="47"/>
      <c r="AF12" s="47"/>
      <c r="AG12" s="47"/>
      <c r="AH12" s="47"/>
      <c r="AI12" s="47"/>
      <c r="AJ12" s="37"/>
      <c r="AK12" s="47"/>
      <c r="AL12" s="47"/>
      <c r="AM12" s="47"/>
      <c r="AN12" s="37"/>
      <c r="AO12" s="47"/>
      <c r="AP12" s="47"/>
      <c r="AQ12" s="47"/>
      <c r="AR12" s="37"/>
      <c r="AS12" s="47"/>
      <c r="AT12" s="47"/>
      <c r="AU12" s="37"/>
      <c r="AV12" s="47"/>
      <c r="AW12" s="37"/>
    </row>
    <row r="13" spans="1:49" ht="14.45" customHeight="1">
      <c r="C13" s="38" t="s">
        <v>7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O13" s="38" t="s">
        <v>9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1:49" ht="14.45" customHeight="1">
      <c r="A14" s="2" t="s">
        <v>53</v>
      </c>
      <c r="C14" s="4" t="s">
        <v>60</v>
      </c>
      <c r="D14" s="3"/>
      <c r="E14" s="4" t="s">
        <v>62</v>
      </c>
      <c r="F14" s="3"/>
      <c r="G14" s="39" t="s">
        <v>55</v>
      </c>
      <c r="H14" s="39"/>
      <c r="I14" s="39"/>
      <c r="J14" s="3"/>
      <c r="K14" s="39" t="s">
        <v>56</v>
      </c>
      <c r="L14" s="39"/>
      <c r="M14" s="39"/>
      <c r="O14" s="39" t="s">
        <v>60</v>
      </c>
      <c r="P14" s="39"/>
      <c r="Q14" s="39"/>
      <c r="R14" s="39"/>
      <c r="S14" s="39"/>
      <c r="T14" s="3"/>
      <c r="U14" s="39" t="s">
        <v>62</v>
      </c>
      <c r="V14" s="39"/>
      <c r="W14" s="39"/>
      <c r="X14" s="39"/>
      <c r="Y14" s="39"/>
      <c r="Z14" s="3"/>
      <c r="AA14" s="39" t="s">
        <v>55</v>
      </c>
      <c r="AB14" s="39"/>
      <c r="AC14" s="39"/>
      <c r="AD14" s="39"/>
      <c r="AE14" s="39"/>
      <c r="AF14" s="3"/>
      <c r="AG14" s="39" t="s">
        <v>56</v>
      </c>
      <c r="AH14" s="39"/>
      <c r="AI14" s="39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J25" sqref="J25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14.45" customHeight="1"/>
    <row r="5" spans="1:27" ht="14.45" customHeight="1">
      <c r="A5" s="1" t="s">
        <v>64</v>
      </c>
      <c r="B5" s="37" t="s">
        <v>65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4.45" customHeight="1">
      <c r="E6" s="38" t="s">
        <v>7</v>
      </c>
      <c r="F6" s="38"/>
      <c r="G6" s="38"/>
      <c r="H6" s="38"/>
      <c r="I6" s="38"/>
      <c r="K6" s="38" t="s">
        <v>8</v>
      </c>
      <c r="L6" s="38"/>
      <c r="M6" s="38"/>
      <c r="N6" s="38"/>
      <c r="O6" s="38"/>
      <c r="P6" s="38"/>
      <c r="Q6" s="38"/>
      <c r="S6" s="38" t="s">
        <v>9</v>
      </c>
      <c r="T6" s="38"/>
      <c r="U6" s="38"/>
      <c r="V6" s="38"/>
      <c r="W6" s="38"/>
      <c r="X6" s="38"/>
      <c r="Y6" s="38"/>
      <c r="Z6" s="38"/>
      <c r="AA6" s="38"/>
    </row>
    <row r="7" spans="1:27" ht="14.45" customHeight="1">
      <c r="E7" s="3"/>
      <c r="F7" s="3"/>
      <c r="G7" s="3"/>
      <c r="H7" s="3"/>
      <c r="I7" s="3"/>
      <c r="K7" s="39" t="s">
        <v>66</v>
      </c>
      <c r="L7" s="39"/>
      <c r="M7" s="39"/>
      <c r="N7" s="3"/>
      <c r="O7" s="39" t="s">
        <v>67</v>
      </c>
      <c r="P7" s="39"/>
      <c r="Q7" s="3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38" t="s">
        <v>68</v>
      </c>
      <c r="B8" s="38"/>
      <c r="D8" s="38" t="s">
        <v>69</v>
      </c>
      <c r="E8" s="3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70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ht="14.45" customHeight="1"/>
    <row r="5" spans="1:38" ht="14.45" customHeight="1">
      <c r="A5" s="1" t="s">
        <v>71</v>
      </c>
      <c r="B5" s="37" t="s">
        <v>72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4.45" customHeight="1">
      <c r="A6" s="38" t="s">
        <v>73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 t="s">
        <v>7</v>
      </c>
      <c r="Q6" s="38"/>
      <c r="R6" s="38"/>
      <c r="S6" s="38"/>
      <c r="T6" s="38"/>
      <c r="V6" s="38" t="s">
        <v>8</v>
      </c>
      <c r="W6" s="38"/>
      <c r="X6" s="38"/>
      <c r="Y6" s="38"/>
      <c r="Z6" s="38"/>
      <c r="AA6" s="38"/>
      <c r="AB6" s="38"/>
      <c r="AD6" s="38" t="s">
        <v>9</v>
      </c>
      <c r="AE6" s="38"/>
      <c r="AF6" s="38"/>
      <c r="AG6" s="38"/>
      <c r="AH6" s="38"/>
      <c r="AI6" s="38"/>
      <c r="AJ6" s="38"/>
      <c r="AK6" s="38"/>
      <c r="AL6" s="38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9" t="s">
        <v>10</v>
      </c>
      <c r="W7" s="39"/>
      <c r="X7" s="39"/>
      <c r="Y7" s="3"/>
      <c r="Z7" s="39" t="s">
        <v>11</v>
      </c>
      <c r="AA7" s="39"/>
      <c r="AB7" s="3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38" t="s">
        <v>74</v>
      </c>
      <c r="B8" s="38"/>
      <c r="D8" s="2" t="s">
        <v>75</v>
      </c>
      <c r="F8" s="2" t="s">
        <v>76</v>
      </c>
      <c r="H8" s="2" t="s">
        <v>77</v>
      </c>
      <c r="J8" s="2" t="s">
        <v>78</v>
      </c>
      <c r="L8" s="2" t="s">
        <v>79</v>
      </c>
      <c r="N8" s="2" t="s">
        <v>57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4.45" customHeight="1">
      <c r="A4" s="37" t="s">
        <v>80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14.45" customHeight="1">
      <c r="A5" s="37" t="s">
        <v>81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/>
    <row r="7" spans="1:13" ht="14.45" customHeight="1">
      <c r="C7" s="38" t="s">
        <v>9</v>
      </c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14.45" customHeight="1">
      <c r="A8" s="2" t="s">
        <v>82</v>
      </c>
      <c r="C8" s="4" t="s">
        <v>13</v>
      </c>
      <c r="D8" s="3"/>
      <c r="E8" s="4" t="s">
        <v>83</v>
      </c>
      <c r="F8" s="3"/>
      <c r="G8" s="4" t="s">
        <v>84</v>
      </c>
      <c r="H8" s="3"/>
      <c r="I8" s="4" t="s">
        <v>85</v>
      </c>
      <c r="J8" s="3"/>
      <c r="K8" s="4" t="s">
        <v>86</v>
      </c>
      <c r="L8" s="3"/>
      <c r="M8" s="4" t="s">
        <v>87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5"/>
  <sheetViews>
    <sheetView rightToLeft="1" workbookViewId="0">
      <selection activeCell="A12" sqref="A12:B12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85546875" style="11" bestFit="1" customWidth="1"/>
    <col min="5" max="5" width="1.28515625" style="11" customWidth="1"/>
    <col min="6" max="6" width="16" style="11" bestFit="1" customWidth="1"/>
    <col min="7" max="7" width="1.28515625" style="11" customWidth="1"/>
    <col min="8" max="8" width="16.140625" style="11" bestFit="1" customWidth="1"/>
    <col min="9" max="9" width="1.28515625" style="11" customWidth="1"/>
    <col min="10" max="10" width="14.28515625" style="11" customWidth="1"/>
    <col min="11" max="11" width="1.28515625" style="11" customWidth="1"/>
    <col min="12" max="12" width="28" style="11" customWidth="1"/>
    <col min="13" max="13" width="0.28515625" customWidth="1"/>
    <col min="15" max="15" width="19.7109375" customWidth="1"/>
    <col min="16" max="16" width="14.85546875" customWidth="1"/>
  </cols>
  <sheetData>
    <row r="1" spans="1:16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21.75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4.45" customHeight="1"/>
    <row r="5" spans="1:16" ht="14.45" customHeight="1">
      <c r="A5" s="1" t="s">
        <v>88</v>
      </c>
      <c r="B5" s="37" t="s">
        <v>89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6" ht="14.45" customHeight="1">
      <c r="D6" s="2" t="s">
        <v>7</v>
      </c>
      <c r="F6" s="38" t="s">
        <v>8</v>
      </c>
      <c r="G6" s="38"/>
      <c r="H6" s="38"/>
      <c r="J6" s="66" t="s">
        <v>9</v>
      </c>
      <c r="K6" s="66"/>
      <c r="L6" s="66"/>
    </row>
    <row r="7" spans="1:16" ht="14.45" customHeight="1">
      <c r="D7" s="12"/>
      <c r="F7" s="12"/>
      <c r="G7" s="12"/>
      <c r="H7" s="12"/>
      <c r="J7" s="60"/>
    </row>
    <row r="8" spans="1:16" ht="14.45" customHeight="1">
      <c r="A8" s="38" t="s">
        <v>90</v>
      </c>
      <c r="B8" s="38"/>
      <c r="D8" s="2" t="s">
        <v>91</v>
      </c>
      <c r="F8" s="2" t="s">
        <v>92</v>
      </c>
      <c r="H8" s="2" t="s">
        <v>93</v>
      </c>
      <c r="J8" s="2" t="s">
        <v>91</v>
      </c>
      <c r="L8" s="2" t="s">
        <v>18</v>
      </c>
    </row>
    <row r="9" spans="1:16" ht="21.75" customHeight="1">
      <c r="A9" s="40" t="s">
        <v>239</v>
      </c>
      <c r="B9" s="40"/>
      <c r="D9" s="13">
        <v>5125894519</v>
      </c>
      <c r="F9" s="13">
        <v>48668461025</v>
      </c>
      <c r="H9" s="13">
        <v>52874743561</v>
      </c>
      <c r="J9" s="13">
        <v>919611983</v>
      </c>
      <c r="L9" s="14">
        <f>J9/1316644889678*100</f>
        <v>6.9845103277991774E-2</v>
      </c>
      <c r="O9" s="31"/>
    </row>
    <row r="10" spans="1:16" ht="21.75" customHeight="1">
      <c r="A10" s="42" t="s">
        <v>244</v>
      </c>
      <c r="B10" s="42"/>
      <c r="D10" s="15">
        <v>7895005705</v>
      </c>
      <c r="F10" s="15">
        <v>35995394508</v>
      </c>
      <c r="H10" s="15">
        <v>43503688200</v>
      </c>
      <c r="J10" s="15">
        <v>386712013</v>
      </c>
      <c r="L10" s="16">
        <f t="shared" ref="L10:L11" si="0">J10/1316644889678*100</f>
        <v>2.9371018414431752E-2</v>
      </c>
    </row>
    <row r="11" spans="1:16" ht="21.75" customHeight="1">
      <c r="A11" s="45" t="s">
        <v>239</v>
      </c>
      <c r="B11" s="45"/>
      <c r="D11" s="17">
        <v>120263185</v>
      </c>
      <c r="F11" s="17">
        <v>43500000000</v>
      </c>
      <c r="H11" s="17">
        <v>42999126989</v>
      </c>
      <c r="J11" s="17">
        <v>621136196</v>
      </c>
      <c r="L11" s="18">
        <f t="shared" si="0"/>
        <v>4.7175681223500257E-2</v>
      </c>
    </row>
    <row r="12" spans="1:16" ht="21.75" customHeight="1">
      <c r="A12" s="44" t="s">
        <v>51</v>
      </c>
      <c r="B12" s="44"/>
      <c r="D12" s="19">
        <v>13141163409</v>
      </c>
      <c r="F12" s="19">
        <v>128163855533</v>
      </c>
      <c r="H12" s="19">
        <v>139377558750</v>
      </c>
      <c r="J12" s="19">
        <v>1927460192</v>
      </c>
      <c r="L12" s="20">
        <f>SUM(L9:L11)</f>
        <v>0.1463918029159238</v>
      </c>
      <c r="P12" s="33"/>
    </row>
    <row r="13" spans="1:16">
      <c r="P13" s="33"/>
    </row>
    <row r="14" spans="1:16">
      <c r="P14" s="33"/>
    </row>
    <row r="15" spans="1:16">
      <c r="F15" s="30"/>
      <c r="P15" s="32"/>
    </row>
  </sheetData>
  <mergeCells count="11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"/>
  <sheetViews>
    <sheetView rightToLeft="1" workbookViewId="0">
      <selection activeCell="H13" sqref="H13"/>
    </sheetView>
  </sheetViews>
  <sheetFormatPr defaultRowHeight="12.75"/>
  <cols>
    <col min="1" max="1" width="2.5703125" customWidth="1"/>
    <col min="2" max="2" width="48.5703125" customWidth="1"/>
    <col min="3" max="3" width="1.28515625" customWidth="1"/>
    <col min="4" max="4" width="11.7109375" style="11" customWidth="1"/>
    <col min="5" max="5" width="1.28515625" style="11" customWidth="1"/>
    <col min="6" max="6" width="22" style="11" customWidth="1"/>
    <col min="7" max="7" width="1.28515625" style="11" customWidth="1"/>
    <col min="8" max="8" width="15.5703125" style="11" customWidth="1"/>
    <col min="9" max="9" width="1.28515625" style="11" customWidth="1"/>
    <col min="10" max="10" width="19.42578125" style="11" customWidth="1"/>
    <col min="11" max="11" width="0.28515625" customWidth="1"/>
    <col min="13" max="13" width="23.7109375" customWidth="1"/>
  </cols>
  <sheetData>
    <row r="1" spans="1:13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3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</row>
    <row r="3" spans="1:13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3" ht="14.45" customHeight="1"/>
    <row r="5" spans="1:13" ht="29.1" customHeight="1">
      <c r="A5" s="1" t="s">
        <v>97</v>
      </c>
      <c r="B5" s="37" t="s">
        <v>98</v>
      </c>
      <c r="C5" s="37"/>
      <c r="D5" s="37"/>
      <c r="E5" s="37"/>
      <c r="F5" s="37"/>
      <c r="G5" s="37"/>
      <c r="H5" s="37"/>
      <c r="I5" s="37"/>
      <c r="J5" s="37"/>
    </row>
    <row r="6" spans="1:13" ht="14.45" customHeight="1"/>
    <row r="7" spans="1:13" ht="14.45" customHeight="1">
      <c r="A7" s="38" t="s">
        <v>99</v>
      </c>
      <c r="B7" s="38"/>
      <c r="D7" s="2" t="s">
        <v>100</v>
      </c>
      <c r="F7" s="2" t="s">
        <v>91</v>
      </c>
      <c r="H7" s="2" t="s">
        <v>101</v>
      </c>
      <c r="J7" s="2" t="s">
        <v>102</v>
      </c>
    </row>
    <row r="8" spans="1:13" ht="21.75" customHeight="1">
      <c r="A8" s="40" t="s">
        <v>103</v>
      </c>
      <c r="B8" s="40"/>
      <c r="D8" s="21" t="s">
        <v>104</v>
      </c>
      <c r="F8" s="13">
        <f>'درآمد سرمایه گذاری در سهام'!J64</f>
        <v>218417077752</v>
      </c>
      <c r="H8" s="14">
        <f>F8/$F$13*100</f>
        <v>87.839568835765732</v>
      </c>
      <c r="J8" s="14">
        <f>F8/1316644889678</f>
        <v>0.16588913188689494</v>
      </c>
      <c r="M8" s="34"/>
    </row>
    <row r="9" spans="1:13" ht="21.75" customHeight="1">
      <c r="A9" s="42" t="s">
        <v>105</v>
      </c>
      <c r="B9" s="42"/>
      <c r="D9" s="22" t="s">
        <v>106</v>
      </c>
      <c r="F9" s="15">
        <v>0</v>
      </c>
      <c r="H9" s="16">
        <f t="shared" ref="H9:H13" si="0">F9/$F$13*100</f>
        <v>0</v>
      </c>
      <c r="J9" s="16">
        <f t="shared" ref="J9:J12" si="1">F9/1316644889678</f>
        <v>0</v>
      </c>
    </row>
    <row r="10" spans="1:13" ht="21.75" customHeight="1">
      <c r="A10" s="42" t="s">
        <v>107</v>
      </c>
      <c r="B10" s="42"/>
      <c r="D10" s="22" t="s">
        <v>108</v>
      </c>
      <c r="F10" s="15">
        <v>0</v>
      </c>
      <c r="H10" s="16">
        <f t="shared" si="0"/>
        <v>0</v>
      </c>
      <c r="J10" s="16">
        <f t="shared" si="1"/>
        <v>0</v>
      </c>
    </row>
    <row r="11" spans="1:13" ht="21.75" customHeight="1">
      <c r="A11" s="42" t="s">
        <v>109</v>
      </c>
      <c r="B11" s="42"/>
      <c r="D11" s="22" t="s">
        <v>110</v>
      </c>
      <c r="F11" s="15">
        <f>'سود سپرده بانکی'!G13</f>
        <v>44111077</v>
      </c>
      <c r="H11" s="16">
        <f t="shared" si="0"/>
        <v>1.7739903969234305E-2</v>
      </c>
      <c r="J11" s="16">
        <f t="shared" si="1"/>
        <v>3.3502637913847714E-5</v>
      </c>
      <c r="M11" s="31"/>
    </row>
    <row r="12" spans="1:13" ht="21.75" customHeight="1">
      <c r="A12" s="45" t="s">
        <v>111</v>
      </c>
      <c r="B12" s="45"/>
      <c r="D12" s="64" t="s">
        <v>112</v>
      </c>
      <c r="F12" s="17">
        <f>'سایر درآمدها'!D11</f>
        <v>30193353363</v>
      </c>
      <c r="H12" s="16">
        <f t="shared" si="0"/>
        <v>12.142691260265028</v>
      </c>
      <c r="J12" s="16">
        <f t="shared" si="1"/>
        <v>2.2932040066159461E-2</v>
      </c>
      <c r="M12" s="31"/>
    </row>
    <row r="13" spans="1:13" ht="21.75" customHeight="1" thickBot="1">
      <c r="A13" s="44" t="s">
        <v>51</v>
      </c>
      <c r="B13" s="44"/>
      <c r="D13" s="59"/>
      <c r="F13" s="19">
        <f>SUM(F8:F12)</f>
        <v>248654542192</v>
      </c>
      <c r="H13" s="19">
        <f t="shared" si="0"/>
        <v>100</v>
      </c>
      <c r="J13" s="20">
        <f>SUM(J8:J12)</f>
        <v>0.18885467459096825</v>
      </c>
      <c r="M13" s="65"/>
    </row>
    <row r="14" spans="1:13" ht="13.5" thickTop="1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J8" sqref="J8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style="11" customWidth="1"/>
    <col min="5" max="5" width="1.28515625" style="11" customWidth="1"/>
    <col min="6" max="6" width="20.7109375" style="11" customWidth="1"/>
    <col min="7" max="7" width="1.28515625" style="11" customWidth="1"/>
    <col min="8" max="8" width="19.42578125" style="11" customWidth="1"/>
    <col min="9" max="9" width="1.28515625" customWidth="1"/>
    <col min="10" max="10" width="19.42578125" style="11" customWidth="1"/>
    <col min="11" max="11" width="0.28515625" customWidth="1"/>
  </cols>
  <sheetData>
    <row r="1" spans="1:10" ht="29.1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1.75" customHeight="1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1.75" customHeight="1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4.45" customHeight="1"/>
    <row r="5" spans="1:10" ht="14.45" customHeight="1">
      <c r="A5" s="1" t="s">
        <v>173</v>
      </c>
      <c r="B5" s="37" t="s">
        <v>174</v>
      </c>
      <c r="C5" s="37"/>
      <c r="D5" s="37"/>
      <c r="E5" s="37"/>
      <c r="F5" s="37"/>
      <c r="G5" s="37"/>
      <c r="H5" s="37"/>
      <c r="I5" s="37"/>
      <c r="J5" s="37"/>
    </row>
    <row r="6" spans="1:10" ht="14.45" customHeight="1">
      <c r="D6" s="38" t="s">
        <v>115</v>
      </c>
      <c r="E6" s="38"/>
      <c r="F6" s="38"/>
      <c r="H6" s="38" t="s">
        <v>116</v>
      </c>
      <c r="I6" s="38"/>
      <c r="J6" s="38"/>
    </row>
    <row r="7" spans="1:10" ht="36.4" customHeight="1">
      <c r="A7" s="38" t="s">
        <v>175</v>
      </c>
      <c r="B7" s="38"/>
      <c r="D7" s="10" t="s">
        <v>176</v>
      </c>
      <c r="E7" s="12"/>
      <c r="F7" s="10" t="s">
        <v>177</v>
      </c>
      <c r="H7" s="10" t="s">
        <v>176</v>
      </c>
      <c r="I7" s="3"/>
      <c r="J7" s="10" t="s">
        <v>177</v>
      </c>
    </row>
    <row r="8" spans="1:10" ht="21.75" customHeight="1">
      <c r="A8" s="40" t="s">
        <v>239</v>
      </c>
      <c r="B8" s="40"/>
      <c r="D8" s="13">
        <v>3763760</v>
      </c>
      <c r="F8" s="14">
        <f>D8/$D$13*100</f>
        <v>8.4776598292818388</v>
      </c>
      <c r="H8" s="13">
        <v>208982308</v>
      </c>
      <c r="J8" s="14">
        <f>H8/$H$13*100</f>
        <v>46.401224662625545</v>
      </c>
    </row>
    <row r="9" spans="1:10" ht="21.75" customHeight="1">
      <c r="A9" s="42" t="s">
        <v>240</v>
      </c>
      <c r="B9" s="42"/>
      <c r="D9" s="15">
        <v>0</v>
      </c>
      <c r="F9" s="16">
        <f t="shared" ref="F9:F12" si="0">D9/$D$13*100</f>
        <v>0</v>
      </c>
      <c r="H9" s="15">
        <v>252316</v>
      </c>
      <c r="J9" s="16">
        <f t="shared" ref="J9:J12" si="1">H9/$H$13*100</f>
        <v>5.6022787354683766E-2</v>
      </c>
    </row>
    <row r="10" spans="1:10" ht="21.75" customHeight="1">
      <c r="A10" s="42" t="s">
        <v>241</v>
      </c>
      <c r="B10" s="42"/>
      <c r="D10" s="15">
        <v>0</v>
      </c>
      <c r="F10" s="16">
        <f t="shared" si="0"/>
        <v>0</v>
      </c>
      <c r="H10" s="15">
        <v>1203970</v>
      </c>
      <c r="J10" s="16">
        <f t="shared" si="1"/>
        <v>0.26732254510779579</v>
      </c>
    </row>
    <row r="11" spans="1:10" ht="21.75" customHeight="1">
      <c r="A11" s="42" t="s">
        <v>243</v>
      </c>
      <c r="B11" s="42"/>
      <c r="D11" s="15">
        <v>0</v>
      </c>
      <c r="F11" s="16">
        <f t="shared" si="0"/>
        <v>0</v>
      </c>
      <c r="H11" s="15">
        <v>181441</v>
      </c>
      <c r="J11" s="16">
        <f t="shared" si="1"/>
        <v>4.0286111702869325E-2</v>
      </c>
    </row>
    <row r="12" spans="1:10" ht="21.75" customHeight="1">
      <c r="A12" s="45" t="s">
        <v>242</v>
      </c>
      <c r="B12" s="45"/>
      <c r="D12" s="17">
        <v>40632454</v>
      </c>
      <c r="F12" s="18">
        <f t="shared" si="0"/>
        <v>91.522340170718167</v>
      </c>
      <c r="H12" s="17">
        <v>239760983</v>
      </c>
      <c r="J12" s="18">
        <f t="shared" si="1"/>
        <v>53.235143893209106</v>
      </c>
    </row>
    <row r="13" spans="1:10" ht="21.75" customHeight="1">
      <c r="A13" s="44" t="s">
        <v>51</v>
      </c>
      <c r="B13" s="44"/>
      <c r="D13" s="19">
        <v>44396214</v>
      </c>
      <c r="F13" s="19">
        <f>SUM(F8:F12)</f>
        <v>100</v>
      </c>
      <c r="H13" s="19">
        <v>450381018</v>
      </c>
      <c r="J13" s="19">
        <f>SUM(J8:J12)</f>
        <v>100</v>
      </c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سپرده بانکی</vt:lpstr>
      <vt:lpstr>سایر درآمدها</vt:lpstr>
      <vt:lpstr>درآمد سرمایه گذاری در سهام</vt:lpstr>
      <vt:lpstr>سود سپرده بانکی</vt:lpstr>
      <vt:lpstr>درآمد سود سهام</vt:lpstr>
      <vt:lpstr>درآمد ناشی از فروش</vt:lpstr>
      <vt:lpstr>درآمد ناشی از تغییر قیمت اوراق</vt:lpstr>
      <vt:lpstr>درآمد سرمایه گذاری در اوراق به</vt:lpstr>
      <vt:lpstr>مبالغ تخصیصی اوراق</vt:lpstr>
      <vt:lpstr>درآمد سود صندوق</vt:lpstr>
      <vt:lpstr>سود اوراق بهادار</vt:lpstr>
      <vt:lpstr>درآمد اعمال اختیار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Ghazaleh Khademian</cp:lastModifiedBy>
  <dcterms:created xsi:type="dcterms:W3CDTF">2025-12-23T11:34:30Z</dcterms:created>
  <dcterms:modified xsi:type="dcterms:W3CDTF">2025-12-28T11:45:47Z</dcterms:modified>
</cp:coreProperties>
</file>