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سهام بزرگ کاردان\گزارش افشا پرتفو\1404\"/>
    </mc:Choice>
  </mc:AlternateContent>
  <xr:revisionPtr revIDLastSave="0" documentId="13_ncr:1_{7E003CE4-1587-45FF-AB90-5679A89827B7}" xr6:coauthVersionLast="47" xr6:coauthVersionMax="47" xr10:uidLastSave="{00000000-0000-0000-0000-000000000000}"/>
  <bookViews>
    <workbookView xWindow="-120" yWindow="-120" windowWidth="29040" windowHeight="15720" firstSheet="7" activeTab="8" xr2:uid="{00000000-000D-0000-FFFF-FFFF00000000}"/>
  </bookViews>
  <sheets>
    <sheet name="صورت وضعیت" sheetId="1" state="hidden" r:id="rId1"/>
    <sheet name="سهام" sheetId="2" r:id="rId2"/>
    <sheet name="اوراق مشتقه" sheetId="3" state="hidden" r:id="rId3"/>
    <sheet name="واحدهای صندوق" sheetId="4" state="hidden" r:id="rId4"/>
    <sheet name="اوراق" sheetId="5" state="hidden" r:id="rId5"/>
    <sheet name="تعدیل قیمت" sheetId="6" state="hidden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state="hidden" r:id="rId10"/>
    <sheet name="درآمد سرمایه گذاری در اوراق به" sheetId="11" state="hidden" r:id="rId11"/>
    <sheet name="مبالغ تخصیصی اوراق" sheetId="12" state="hidden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state="hidden" r:id="rId16"/>
    <sheet name="سود اوراق بهادار" sheetId="17" state="hidden" r:id="rId17"/>
    <sheet name="سود سپرده بانکی" sheetId="18" r:id="rId18"/>
    <sheet name="درآمد ناشی از فروش" sheetId="19" r:id="rId19"/>
    <sheet name="درآمد اعمال اختیار" sheetId="20" state="hidden" r:id="rId20"/>
    <sheet name="درآمد ناشی از تغییر قیمت اوراق" sheetId="21" r:id="rId21"/>
  </sheets>
  <definedNames>
    <definedName name="_xlnm.Print_Area" localSheetId="4">اوراق!$A$1:$AM$8</definedName>
    <definedName name="_xlnm.Print_Area" localSheetId="2">'اوراق مشتقه'!$A$1:$AX$49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بانکی'!$A$1:$K$10</definedName>
    <definedName name="_xlnm.Print_Area" localSheetId="10">'درآمد سرمایه گذاری در اوراق به'!$A$1:$S$8</definedName>
    <definedName name="_xlnm.Print_Area" localSheetId="8">'درآمد سرمایه گذاری در سهام'!$A$1:$X$45</definedName>
    <definedName name="_xlnm.Print_Area" localSheetId="9">'درآمد سرمایه گذاری در صندوق'!$A$1:$W$8</definedName>
    <definedName name="_xlnm.Print_Area" localSheetId="14">'درآمد سود سهام'!$A$1:$T$9</definedName>
    <definedName name="_xlnm.Print_Area" localSheetId="15">'درآمد سود صندوق'!$A$1:$L$7</definedName>
    <definedName name="_xlnm.Print_Area" localSheetId="20">'درآمد ناشی از تغییر قیمت اوراق'!$A$1:$S$41</definedName>
    <definedName name="_xlnm.Print_Area" localSheetId="18">'درآمد ناشی از فروش'!$A$1:$S$20</definedName>
    <definedName name="_xlnm.Print_Area" localSheetId="13">'سایر درآمدها'!$A$1:$G$11</definedName>
    <definedName name="_xlnm.Print_Area" localSheetId="6">سپرده!$A$1:$M$12</definedName>
    <definedName name="_xlnm.Print_Area" localSheetId="16">'سود اوراق بهادار'!$A$1:$T$7</definedName>
    <definedName name="_xlnm.Print_Area" localSheetId="17">'سود سپرده بانکی'!$A$1:$N$10</definedName>
    <definedName name="_xlnm.Print_Area" localSheetId="1">سهام!$A$1:$AC$44</definedName>
    <definedName name="_xlnm.Print_Area" localSheetId="0">'صورت وضعیت'!$A$1:$C$6</definedName>
    <definedName name="_xlnm.Print_Area" localSheetId="11">'مبالغ تخصیصی اوراق'!$A$1:$R$53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5" i="9" l="1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9" i="9"/>
  <c r="J9" i="8"/>
  <c r="J10" i="8"/>
  <c r="J11" i="8"/>
  <c r="J12" i="8"/>
  <c r="J8" i="8"/>
  <c r="H10" i="13"/>
  <c r="D10" i="13"/>
  <c r="F9" i="13" s="1"/>
  <c r="L12" i="7"/>
  <c r="L10" i="7"/>
  <c r="L11" i="7"/>
  <c r="L9" i="7"/>
  <c r="AB44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9" i="2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9" i="9"/>
  <c r="W45" i="9" s="1"/>
  <c r="F12" i="8"/>
  <c r="F11" i="8"/>
  <c r="J11" i="9"/>
  <c r="J13" i="9"/>
  <c r="J14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9" i="9"/>
  <c r="H15" i="9"/>
  <c r="J15" i="9" s="1"/>
  <c r="E14" i="19"/>
  <c r="E20" i="19" s="1"/>
  <c r="I10" i="19"/>
  <c r="I12" i="19"/>
  <c r="I13" i="19"/>
  <c r="I15" i="19"/>
  <c r="I16" i="19"/>
  <c r="I17" i="19"/>
  <c r="I18" i="19"/>
  <c r="I19" i="19"/>
  <c r="G9" i="19"/>
  <c r="G20" i="19" s="1"/>
  <c r="G11" i="19"/>
  <c r="E11" i="19"/>
  <c r="I11" i="19" s="1"/>
  <c r="E9" i="19"/>
  <c r="I9" i="19" s="1"/>
  <c r="H10" i="9"/>
  <c r="J10" i="9" s="1"/>
  <c r="H12" i="9"/>
  <c r="J12" i="9" s="1"/>
  <c r="I8" i="19"/>
  <c r="I41" i="21"/>
  <c r="G41" i="21"/>
  <c r="E41" i="21"/>
  <c r="Q41" i="21"/>
  <c r="Q40" i="21"/>
  <c r="M9" i="18"/>
  <c r="M10" i="18" s="1"/>
  <c r="M8" i="18"/>
  <c r="K10" i="18"/>
  <c r="J9" i="13"/>
  <c r="J8" i="13"/>
  <c r="Z43" i="2"/>
  <c r="Z44" i="2" s="1"/>
  <c r="F8" i="13" l="1"/>
  <c r="F10" i="13" s="1"/>
  <c r="J45" i="9"/>
  <c r="F8" i="8" s="1"/>
  <c r="H45" i="9"/>
  <c r="I14" i="19"/>
  <c r="I20" i="19" s="1"/>
  <c r="J10" i="13"/>
  <c r="F13" i="8" l="1"/>
  <c r="H8" i="8"/>
  <c r="J13" i="8"/>
  <c r="H10" i="8" l="1"/>
  <c r="H9" i="8"/>
  <c r="H13" i="8" s="1"/>
  <c r="H12" i="8"/>
  <c r="H11" i="8"/>
</calcChain>
</file>

<file path=xl/sharedStrings.xml><?xml version="1.0" encoding="utf-8"?>
<sst xmlns="http://schemas.openxmlformats.org/spreadsheetml/2006/main" count="525" uniqueCount="201">
  <si>
    <t>صندوق سرمایه‌گذاری سهام بزرگ کاردان</t>
  </si>
  <si>
    <t>صورت وضعیت پرتفوی</t>
  </si>
  <si>
    <t>برای ماه منتهی به 1404/11/30</t>
  </si>
  <si>
    <t>-1</t>
  </si>
  <si>
    <t>سرمایه گذاری ها</t>
  </si>
  <si>
    <t>-1-1</t>
  </si>
  <si>
    <t>سرمایه گذاری در سهام و حق تقدم سهام</t>
  </si>
  <si>
    <t>1404/10/30</t>
  </si>
  <si>
    <t>تغییرات طی دوره</t>
  </si>
  <si>
    <t>1404/11/30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</si>
  <si>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</si>
  <si>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</si>
  <si>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</si>
  <si>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</si>
  <si>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</si>
  <si>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</si>
  <si>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</si>
  <si>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</si>
  <si>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</si>
  <si>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بانک‌اقتصادنوین‌</t>
  </si>
  <si>
    <t>پالایش نفت اصفهان</t>
  </si>
  <si>
    <t>پالایش نفت بندرعباس</t>
  </si>
  <si>
    <t>پتروشیمی پردیس</t>
  </si>
  <si>
    <t>پتروشیمی نوری</t>
  </si>
  <si>
    <t>پست بانک ایران</t>
  </si>
  <si>
    <t>تایدواترخاورمیانه</t>
  </si>
  <si>
    <t>تولیدات پتروشیمی قائد بصیر</t>
  </si>
  <si>
    <t>داروسازی‌ اکسیر</t>
  </si>
  <si>
    <t>داروسازی‌ فارابی‌</t>
  </si>
  <si>
    <t>س. و توسعه صنایع لاستیک</t>
  </si>
  <si>
    <t>سرمایه گذاری گروه توسعه ملی</t>
  </si>
  <si>
    <t>سرمایه‌گذاری‌ سپه‌</t>
  </si>
  <si>
    <t>سرمایه‌گذاری‌صندوق‌بازنشستگی‌</t>
  </si>
  <si>
    <t>سرمایه‌گذاری‌غدیر(هلدینگ‌</t>
  </si>
  <si>
    <t>سیمان‌ صوفیان‌</t>
  </si>
  <si>
    <t>شرکت صنایع غذایی مینو شرق</t>
  </si>
  <si>
    <t>فجر انرژی خلیج فارس</t>
  </si>
  <si>
    <t>فولاد مبارکه اصفهان</t>
  </si>
  <si>
    <t>قند لرستان‌</t>
  </si>
  <si>
    <t>گروه‌بهمن‌</t>
  </si>
  <si>
    <t>مجتمع کاشی و سنگ پرسپولیس یزد</t>
  </si>
  <si>
    <t>معدنی‌ املاح‌  ایران‌</t>
  </si>
  <si>
    <t>ملی‌ صنایع‌ مس‌ ایران‌</t>
  </si>
  <si>
    <t>نفت‌ بهران‌</t>
  </si>
  <si>
    <t>نیان باتری خاوران</t>
  </si>
  <si>
    <t>نیروکلر</t>
  </si>
  <si>
    <t>کاشی‌ الوند</t>
  </si>
  <si>
    <t>کربن‌ ایران‌</t>
  </si>
  <si>
    <t>کشت و دامداری فکا</t>
  </si>
  <si>
    <t>کشت وصنعت و دامپروری پگاه فارس</t>
  </si>
  <si>
    <t>کیمیا کالای رازی</t>
  </si>
  <si>
    <t>کارخانجات تولیدی نیروترانسفو</t>
  </si>
  <si>
    <t>سنگ آهن گهرزمین</t>
  </si>
  <si>
    <t>س. صنایع‌شیمیایی‌ایران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</si>
  <si>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</si>
  <si>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</si>
  <si>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</si>
  <si>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</si>
  <si>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</si>
  <si>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</si>
  <si>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</si>
  <si>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</si>
  <si>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</si>
  <si>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</si>
  <si>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</si>
  <si>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</si>
  <si>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</si>
  <si>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</si>
  <si>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</si>
  <si>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</si>
  <si>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</si>
  <si>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</si>
  <si>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</si>
  <si>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</si>
  <si>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</si>
  <si>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</si>
  <si>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</si>
  <si>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</si>
  <si>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</si>
  <si>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</si>
  <si>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</si>
  <si>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</si>
  <si>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</si>
  <si>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</si>
  <si>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</si>
  <si>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</si>
  <si>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</si>
  <si>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</si>
  <si>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</si>
  <si>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</si>
  <si>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</si>
  <si>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</si>
  <si>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</si>
  <si>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</si>
  <si>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</si>
  <si>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</si>
  <si>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</si>
  <si>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</si>
  <si>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</si>
  <si>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</si>
  <si>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</si>
  <si>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</si>
  <si>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</si>
  <si>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</si>
  <si>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</si>
  <si>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</si>
  <si>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</si>
  <si>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</si>
  <si>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</si>
  <si>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</si>
  <si>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</si>
  <si>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</si>
  <si>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</si>
  <si>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</si>
  <si>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</si>
  <si>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</si>
  <si>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</si>
  <si>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</si>
  <si>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</si>
  <si>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</si>
  <si>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</si>
  <si>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</si>
  <si>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مدیریت نیروگاهی ایرانیان مپنا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</si>
  <si>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</si>
  <si>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</si>
  <si>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</si>
  <si>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</si>
  <si>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</si>
  <si>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</si>
  <si>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</si>
  <si>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</si>
  <si>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</si>
  <si>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</si>
  <si>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</si>
  <si>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</si>
  <si>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</si>
  <si>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</si>
  <si>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</si>
  <si>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</si>
  <si>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</si>
  <si>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</si>
  <si>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</si>
  <si>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</si>
  <si>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</si>
  <si>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</si>
  <si>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</si>
  <si>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</si>
  <si>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</si>
  <si>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</si>
  <si>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</si>
  <si>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</si>
  <si>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</si>
  <si>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</si>
  <si>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</si>
  <si>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</si>
  <si>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</si>
  <si>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</si>
  <si>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</si>
  <si>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</si>
  <si>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</si>
  <si>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</si>
  <si>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</si>
  <si>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</si>
  <si>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</si>
  <si>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</si>
  <si>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</si>
  <si>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</si>
  <si>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</si>
  <si>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</si>
  <si>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1404/11/21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</si>
  <si>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</si>
  <si>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</si>
  <si>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</si>
  <si>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</si>
  <si>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</si>
  <si>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</si>
  <si>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</si>
  <si>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</si>
  <si>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</si>
  <si>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</si>
  <si>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</si>
  <si>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</si>
  <si>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</si>
  <si>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</si>
  <si>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</si>
  <si>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</si>
  <si>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</si>
  <si>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</si>
  <si>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</si>
  <si>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</si>
  <si>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</si>
  <si>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</si>
  <si>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</si>
  <si>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</si>
  <si>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</si>
  <si>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</si>
  <si>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</si>
  <si>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 xml:space="preserve"> بانک تجارت</t>
  </si>
  <si>
    <t xml:space="preserve"> بانک اقتصاد نوین</t>
  </si>
  <si>
    <t>بانک تجارت</t>
  </si>
  <si>
    <t>بانک اقتصاد نوین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</si>
</sst>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-_ ;_ * #,##0.00\-_ ;_ * &quot;-&quot;??_-_ ;_ @_ "/>
    <numFmt numFmtId="164" formatCode="_ * #,##0_-_ ;_ * #,##0\-_ ;_ * &quot;-&quot;??_-_ ;_ @_ "/>
    <numFmt numFmtId="166" formatCode="_ * #,##0.00_-_ر_ي_ا_ل_ ;_ * #,##0.00\-_ر_ي_ا_ل_ ;_ * &quot;-&quot;??_-_ر_ي_ا_ل_ ;_ @_ "/>
  </numFmts>
  <fonts count="8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b/>
      <sz val="10"/>
      <color rgb="FF333333"/>
      <name val="IRANSans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84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top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3" fontId="5" fillId="0" borderId="2" xfId="0" applyNumberFormat="1" applyFont="1" applyBorder="1" applyAlignment="1">
      <alignment horizontal="center" vertical="top"/>
    </xf>
    <xf numFmtId="3" fontId="5" fillId="0" borderId="0" xfId="0" applyNumberFormat="1" applyFont="1" applyAlignment="1">
      <alignment horizontal="center" vertical="top"/>
    </xf>
    <xf numFmtId="3" fontId="5" fillId="0" borderId="4" xfId="0" applyNumberFormat="1" applyFont="1" applyBorder="1" applyAlignment="1">
      <alignment horizontal="center" vertical="top"/>
    </xf>
    <xf numFmtId="3" fontId="5" fillId="0" borderId="5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top"/>
    </xf>
    <xf numFmtId="4" fontId="5" fillId="0" borderId="0" xfId="0" applyNumberFormat="1" applyFont="1" applyAlignment="1">
      <alignment horizontal="center" vertical="top"/>
    </xf>
    <xf numFmtId="4" fontId="5" fillId="0" borderId="5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left"/>
    </xf>
    <xf numFmtId="3" fontId="0" fillId="0" borderId="0" xfId="0" applyNumberFormat="1" applyAlignment="1">
      <alignment horizontal="center"/>
    </xf>
    <xf numFmtId="164" fontId="0" fillId="0" borderId="0" xfId="1" applyNumberFormat="1" applyFont="1" applyAlignment="1">
      <alignment horizontal="left"/>
    </xf>
    <xf numFmtId="164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3" fontId="7" fillId="0" borderId="0" xfId="0" applyNumberFormat="1" applyFont="1" applyAlignment="1">
      <alignment horizontal="left"/>
    </xf>
    <xf numFmtId="166" fontId="0" fillId="0" borderId="0" xfId="0" applyNumberFormat="1" applyAlignment="1">
      <alignment horizontal="left"/>
    </xf>
    <xf numFmtId="3" fontId="5" fillId="0" borderId="7" xfId="0" applyNumberFormat="1" applyFont="1" applyBorder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/>
    </xf>
    <xf numFmtId="0" fontId="3" fillId="0" borderId="2" xfId="0" applyFont="1" applyBorder="1" applyAlignment="1">
      <alignment horizontal="right" vertical="center"/>
    </xf>
    <xf numFmtId="0" fontId="5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3" fontId="5" fillId="0" borderId="4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3" fontId="5" fillId="0" borderId="2" xfId="0" applyNumberFormat="1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4" fontId="5" fillId="0" borderId="0" xfId="0" applyNumberFormat="1" applyFont="1" applyBorder="1" applyAlignment="1">
      <alignment horizontal="center" vertical="center"/>
    </xf>
    <xf numFmtId="4" fontId="5" fillId="0" borderId="0" xfId="0" applyNumberFormat="1" applyFont="1" applyBorder="1" applyAlignment="1">
      <alignment horizontal="center" vertical="top"/>
    </xf>
    <xf numFmtId="0" fontId="0" fillId="0" borderId="0" xfId="0" applyBorder="1" applyAlignment="1">
      <alignment horizontal="left"/>
    </xf>
    <xf numFmtId="0" fontId="4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right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workbookViewId="0">
      <selection sqref="A1:C1"/>
    </sheetView>
  </sheetViews>
  <sheetFormatPr defaultRowHeight="12.75"/>
  <cols>
    <col min="1" max="1" width="72.7109375" customWidth="1"/>
    <col min="2" max="2" width="45.42578125" customWidth="1"/>
    <col min="3" max="3" width="76.5703125" customWidth="1"/>
  </cols>
  <sheetData>
    <row r="1" spans="1:3" ht="29.1" customHeight="1">
      <c r="A1" s="59" t="s">
        <v>0</v>
      </c>
      <c r="B1" s="59"/>
      <c r="C1" s="59"/>
    </row>
    <row r="2" spans="1:3" ht="21.75" customHeight="1">
      <c r="A2" s="59" t="s">
        <v>1</v>
      </c>
      <c r="B2" s="59"/>
      <c r="C2" s="59"/>
    </row>
    <row r="3" spans="1:3" ht="21.75" customHeight="1">
      <c r="A3" s="59" t="s">
        <v>2</v>
      </c>
      <c r="B3" s="59"/>
      <c r="C3" s="59"/>
    </row>
    <row r="4" spans="1:3" ht="7.35" customHeight="1"/>
    <row r="5" spans="1:3" ht="123.6" customHeight="1">
      <c r="B5" s="61"/>
    </row>
    <row r="6" spans="1:3" ht="123.6" customHeight="1">
      <c r="B6" s="61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workbookViewId="0">
      <selection sqref="A1:V1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9.1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</row>
    <row r="2" spans="1:22" ht="21.75" customHeight="1">
      <c r="A2" s="59" t="s">
        <v>97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3" spans="1:22" ht="21.75" customHeight="1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</row>
    <row r="4" spans="1:22" ht="14.45" customHeight="1"/>
    <row r="5" spans="1:22" ht="14.45" customHeight="1">
      <c r="A5" s="1" t="s">
        <v>123</v>
      </c>
      <c r="B5" s="60" t="s">
        <v>124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</row>
    <row r="6" spans="1:22" ht="14.45" customHeight="1">
      <c r="D6" s="55" t="s">
        <v>116</v>
      </c>
      <c r="E6" s="55"/>
      <c r="F6" s="55"/>
      <c r="G6" s="55"/>
      <c r="H6" s="55"/>
      <c r="I6" s="55"/>
      <c r="J6" s="55"/>
      <c r="K6" s="55"/>
      <c r="L6" s="55"/>
      <c r="N6" s="55" t="s">
        <v>117</v>
      </c>
      <c r="O6" s="55"/>
      <c r="P6" s="55"/>
      <c r="Q6" s="55"/>
      <c r="R6" s="55"/>
      <c r="S6" s="55"/>
      <c r="T6" s="55"/>
      <c r="U6" s="55"/>
      <c r="V6" s="55"/>
    </row>
    <row r="7" spans="1:22" ht="14.45" customHeight="1">
      <c r="D7" s="3"/>
      <c r="E7" s="3"/>
      <c r="F7" s="3"/>
      <c r="G7" s="3"/>
      <c r="H7" s="3"/>
      <c r="I7" s="3"/>
      <c r="J7" s="58" t="s">
        <v>54</v>
      </c>
      <c r="K7" s="58"/>
      <c r="L7" s="58"/>
      <c r="N7" s="3"/>
      <c r="O7" s="3"/>
      <c r="P7" s="3"/>
      <c r="Q7" s="3"/>
      <c r="R7" s="3"/>
      <c r="S7" s="3"/>
      <c r="T7" s="58" t="s">
        <v>54</v>
      </c>
      <c r="U7" s="58"/>
      <c r="V7" s="58"/>
    </row>
    <row r="8" spans="1:22" ht="14.45" customHeight="1">
      <c r="A8" s="55" t="s">
        <v>71</v>
      </c>
      <c r="B8" s="55"/>
      <c r="D8" s="2" t="s">
        <v>125</v>
      </c>
      <c r="F8" s="2" t="s">
        <v>120</v>
      </c>
      <c r="H8" s="2" t="s">
        <v>121</v>
      </c>
      <c r="J8" s="4" t="s">
        <v>94</v>
      </c>
      <c r="K8" s="3"/>
      <c r="L8" s="4" t="s">
        <v>102</v>
      </c>
      <c r="N8" s="2" t="s">
        <v>125</v>
      </c>
      <c r="P8" s="2" t="s">
        <v>120</v>
      </c>
      <c r="R8" s="2" t="s">
        <v>121</v>
      </c>
      <c r="T8" s="4" t="s">
        <v>94</v>
      </c>
      <c r="U8" s="3"/>
      <c r="V8" s="4" t="s">
        <v>102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"/>
  <sheetViews>
    <sheetView rightToLeft="1" workbookViewId="0">
      <selection sqref="A1:R1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</row>
    <row r="2" spans="1:18" ht="21.75" customHeight="1">
      <c r="A2" s="59" t="s">
        <v>97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spans="1:18" ht="21.75" customHeight="1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</row>
    <row r="4" spans="1:18" ht="14.45" customHeight="1"/>
    <row r="5" spans="1:18" ht="14.45" customHeight="1">
      <c r="A5" s="1" t="s">
        <v>126</v>
      </c>
      <c r="B5" s="60" t="s">
        <v>127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</row>
    <row r="6" spans="1:18" ht="14.45" customHeight="1">
      <c r="D6" s="55" t="s">
        <v>116</v>
      </c>
      <c r="E6" s="55"/>
      <c r="F6" s="55"/>
      <c r="G6" s="55"/>
      <c r="H6" s="55"/>
      <c r="I6" s="55"/>
      <c r="J6" s="55"/>
      <c r="L6" s="55" t="s">
        <v>117</v>
      </c>
      <c r="M6" s="55"/>
      <c r="N6" s="55"/>
      <c r="O6" s="55"/>
      <c r="P6" s="55"/>
      <c r="Q6" s="55"/>
      <c r="R6" s="55"/>
    </row>
    <row r="7" spans="1:18" ht="14.45" customHeight="1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>
      <c r="A8" s="55" t="s">
        <v>128</v>
      </c>
      <c r="B8" s="55"/>
      <c r="D8" s="2" t="s">
        <v>129</v>
      </c>
      <c r="F8" s="2" t="s">
        <v>120</v>
      </c>
      <c r="H8" s="2" t="s">
        <v>121</v>
      </c>
      <c r="J8" s="2" t="s">
        <v>54</v>
      </c>
      <c r="L8" s="2" t="s">
        <v>129</v>
      </c>
      <c r="N8" s="2" t="s">
        <v>120</v>
      </c>
      <c r="P8" s="2" t="s">
        <v>121</v>
      </c>
      <c r="R8" s="2" t="s">
        <v>54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53"/>
  <sheetViews>
    <sheetView rightToLeft="1" workbookViewId="0">
      <selection sqref="A1:Q1"/>
    </sheetView>
  </sheetViews>
  <sheetFormatPr defaultRowHeight="12.75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7" ht="21.75" customHeight="1">
      <c r="A2" s="59" t="s">
        <v>97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7" ht="21.75" customHeight="1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17" ht="14.45" customHeight="1"/>
    <row r="5" spans="1:17" ht="14.45" customHeight="1">
      <c r="A5" s="1" t="s">
        <v>130</v>
      </c>
      <c r="B5" s="60" t="s">
        <v>131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</row>
    <row r="6" spans="1:17" ht="29.1" customHeight="1">
      <c r="M6" s="72" t="s">
        <v>132</v>
      </c>
      <c r="Q6" s="72" t="s">
        <v>133</v>
      </c>
    </row>
    <row r="7" spans="1:17" ht="14.45" customHeight="1">
      <c r="A7" s="55" t="s">
        <v>134</v>
      </c>
      <c r="B7" s="55"/>
      <c r="D7" s="2" t="s">
        <v>135</v>
      </c>
      <c r="F7" s="2" t="s">
        <v>136</v>
      </c>
      <c r="H7" s="2" t="s">
        <v>65</v>
      </c>
      <c r="J7" s="55" t="s">
        <v>137</v>
      </c>
      <c r="K7" s="55"/>
      <c r="M7" s="72"/>
      <c r="O7" s="2" t="s">
        <v>138</v>
      </c>
      <c r="Q7" s="72"/>
    </row>
    <row r="8" spans="1:17" ht="14.45" customHeight="1">
      <c r="A8" s="58" t="s">
        <v>139</v>
      </c>
      <c r="B8" s="73"/>
      <c r="D8" s="58" t="s">
        <v>140</v>
      </c>
      <c r="F8" s="4" t="s">
        <v>141</v>
      </c>
      <c r="H8" s="3"/>
      <c r="J8" s="3"/>
      <c r="K8" s="3"/>
      <c r="M8" s="3"/>
      <c r="O8" s="3"/>
      <c r="Q8" s="3"/>
    </row>
    <row r="9" spans="1:17" ht="14.45" customHeight="1">
      <c r="A9" s="55"/>
      <c r="B9" s="55"/>
      <c r="D9" s="55"/>
      <c r="F9" s="4" t="s">
        <v>142</v>
      </c>
    </row>
    <row r="10" spans="1:17" ht="14.45" customHeight="1">
      <c r="A10" s="58" t="s">
        <v>139</v>
      </c>
      <c r="B10" s="73"/>
      <c r="D10" s="58" t="s">
        <v>143</v>
      </c>
      <c r="F10" s="4" t="s">
        <v>141</v>
      </c>
    </row>
    <row r="11" spans="1:17" ht="14.45" customHeight="1">
      <c r="A11" s="55"/>
      <c r="B11" s="55"/>
      <c r="D11" s="55"/>
      <c r="F11" s="4" t="s">
        <v>144</v>
      </c>
    </row>
    <row r="12" spans="1:17" ht="65.45" customHeight="1">
      <c r="A12" s="69" t="s">
        <v>145</v>
      </c>
      <c r="B12" s="69"/>
      <c r="D12" s="14" t="s">
        <v>146</v>
      </c>
      <c r="F12" s="4" t="s">
        <v>147</v>
      </c>
    </row>
    <row r="13" spans="1:17" ht="14.45" customHeight="1">
      <c r="A13" s="69" t="s">
        <v>148</v>
      </c>
      <c r="B13" s="70"/>
      <c r="D13" s="69" t="s">
        <v>148</v>
      </c>
      <c r="F13" s="4" t="s">
        <v>149</v>
      </c>
    </row>
    <row r="14" spans="1:17" ht="14.45" customHeight="1">
      <c r="A14" s="71"/>
      <c r="B14" s="71"/>
      <c r="D14" s="71"/>
      <c r="F14" s="4" t="s">
        <v>150</v>
      </c>
    </row>
    <row r="15" spans="1:17" ht="14.45" customHeight="1">
      <c r="A15" s="71"/>
      <c r="B15" s="71"/>
      <c r="D15" s="71"/>
      <c r="F15" s="4" t="s">
        <v>151</v>
      </c>
    </row>
    <row r="16" spans="1:17" ht="14.45" customHeight="1">
      <c r="A16" s="72"/>
      <c r="B16" s="72"/>
      <c r="D16" s="72"/>
      <c r="F16" s="4" t="s">
        <v>152</v>
      </c>
    </row>
    <row r="17" spans="1:10" ht="14.45" customHeight="1">
      <c r="A17" s="3"/>
      <c r="B17" s="3"/>
      <c r="D17" s="3"/>
      <c r="F17" s="3"/>
    </row>
    <row r="18" spans="1:10" ht="14.45" customHeight="1">
      <c r="A18" s="55" t="s">
        <v>153</v>
      </c>
      <c r="B18" s="55"/>
      <c r="C18" s="55"/>
      <c r="D18" s="55"/>
      <c r="E18" s="55"/>
      <c r="F18" s="55"/>
      <c r="G18" s="55"/>
      <c r="H18" s="55"/>
      <c r="I18" s="55"/>
      <c r="J18" s="55"/>
    </row>
    <row r="19" spans="1:10" ht="14.45" customHeight="1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/>
    <row r="21" spans="1:10" ht="14.45" customHeight="1"/>
    <row r="22" spans="1:10" ht="14.45" customHeight="1"/>
    <row r="23" spans="1:10" ht="14.45" customHeight="1"/>
    <row r="24" spans="1:10" ht="14.45" customHeight="1"/>
    <row r="25" spans="1:10" ht="14.45" customHeight="1"/>
    <row r="26" spans="1:10" ht="14.45" customHeight="1"/>
    <row r="27" spans="1:10" ht="14.45" customHeight="1"/>
    <row r="28" spans="1:10" ht="14.45" customHeight="1"/>
    <row r="29" spans="1:10" ht="14.45" customHeight="1"/>
    <row r="30" spans="1:10" ht="14.45" customHeight="1"/>
    <row r="31" spans="1:10" ht="14.45" customHeight="1"/>
    <row r="32" spans="1:10" ht="14.45" customHeight="1"/>
    <row r="33" ht="14.45" customHeight="1"/>
    <row r="34" ht="14.45" customHeight="1"/>
    <row r="35" ht="14.45" customHeight="1"/>
    <row r="36" ht="14.45" customHeight="1"/>
    <row r="37" ht="14.45" customHeight="1"/>
    <row r="38" ht="14.45" customHeight="1"/>
    <row r="39" ht="14.45" customHeight="1"/>
    <row r="40" ht="14.45" customHeight="1"/>
    <row r="41" ht="14.45" customHeight="1"/>
    <row r="42" ht="14.45" customHeight="1"/>
    <row r="43" ht="14.45" customHeight="1"/>
    <row r="44" ht="14.45" customHeight="1"/>
    <row r="45" ht="14.45" customHeight="1"/>
    <row r="46" ht="14.45" customHeight="1"/>
    <row r="47" ht="14.45" customHeight="1"/>
    <row r="48" ht="14.45" customHeight="1"/>
    <row r="49" ht="14.45" customHeight="1"/>
    <row r="50" ht="14.45" customHeight="1"/>
    <row r="51" ht="14.45" customHeight="1"/>
    <row r="52" ht="14.45" customHeight="1"/>
    <row r="53" ht="14.45" customHeight="1"/>
  </sheetData>
  <mergeCells count="16">
    <mergeCell ref="A1:Q1"/>
    <mergeCell ref="A2:Q2"/>
    <mergeCell ref="A3:Q3"/>
    <mergeCell ref="B5:Q5"/>
    <mergeCell ref="M6:M7"/>
    <mergeCell ref="Q6:Q7"/>
    <mergeCell ref="A7:B7"/>
    <mergeCell ref="J7:K7"/>
    <mergeCell ref="A13:B16"/>
    <mergeCell ref="D13:D16"/>
    <mergeCell ref="A18:J18"/>
    <mergeCell ref="A8:B9"/>
    <mergeCell ref="D8:D9"/>
    <mergeCell ref="A10:B11"/>
    <mergeCell ref="D10:D11"/>
    <mergeCell ref="A12:B12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0"/>
  <sheetViews>
    <sheetView rightToLeft="1" workbookViewId="0">
      <selection activeCell="H10" sqref="H10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21.75" customHeight="1">
      <c r="A2" s="59" t="s">
        <v>97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ht="21.75" customHeight="1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ht="14.45" customHeight="1"/>
    <row r="5" spans="1:10" ht="14.45" customHeight="1">
      <c r="A5" s="1" t="s">
        <v>154</v>
      </c>
      <c r="B5" s="60" t="s">
        <v>155</v>
      </c>
      <c r="C5" s="60"/>
      <c r="D5" s="60"/>
      <c r="E5" s="60"/>
      <c r="F5" s="60"/>
      <c r="G5" s="60"/>
      <c r="H5" s="60"/>
      <c r="I5" s="60"/>
      <c r="J5" s="60"/>
    </row>
    <row r="6" spans="1:10" ht="14.45" customHeight="1">
      <c r="D6" s="55" t="s">
        <v>116</v>
      </c>
      <c r="E6" s="55"/>
      <c r="F6" s="55"/>
      <c r="H6" s="55" t="s">
        <v>117</v>
      </c>
      <c r="I6" s="55"/>
      <c r="J6" s="55"/>
    </row>
    <row r="7" spans="1:10" ht="36.4" customHeight="1">
      <c r="A7" s="55" t="s">
        <v>156</v>
      </c>
      <c r="B7" s="55"/>
      <c r="D7" s="14" t="s">
        <v>157</v>
      </c>
      <c r="E7" s="3"/>
      <c r="F7" s="14" t="s">
        <v>158</v>
      </c>
      <c r="H7" s="14" t="s">
        <v>157</v>
      </c>
      <c r="I7" s="3"/>
      <c r="J7" s="14" t="s">
        <v>158</v>
      </c>
    </row>
    <row r="8" spans="1:10" ht="21.75" customHeight="1">
      <c r="A8" s="56" t="s">
        <v>197</v>
      </c>
      <c r="B8" s="56"/>
      <c r="D8" s="28">
        <v>105988</v>
      </c>
      <c r="E8" s="25"/>
      <c r="F8" s="31">
        <f>D8/$D$10*100</f>
        <v>1.415054601257218</v>
      </c>
      <c r="G8" s="25"/>
      <c r="H8" s="28">
        <v>256155</v>
      </c>
      <c r="J8" s="31">
        <f>H8/$H$10*100</f>
        <v>0.6232718170501893</v>
      </c>
    </row>
    <row r="9" spans="1:10" ht="21.75" customHeight="1">
      <c r="A9" s="54" t="s">
        <v>198</v>
      </c>
      <c r="B9" s="54"/>
      <c r="D9" s="30">
        <v>7384041</v>
      </c>
      <c r="E9" s="25"/>
      <c r="F9" s="32">
        <f>D9/$D$10*100</f>
        <v>98.584945398742789</v>
      </c>
      <c r="G9" s="25"/>
      <c r="H9" s="30">
        <v>40842286</v>
      </c>
      <c r="J9" s="32">
        <f>H9/H10*100</f>
        <v>99.376728182949819</v>
      </c>
    </row>
    <row r="10" spans="1:10" ht="21.75" customHeight="1">
      <c r="A10" s="51" t="s">
        <v>54</v>
      </c>
      <c r="B10" s="51"/>
      <c r="D10" s="27">
        <f>SUM(D8:D9)</f>
        <v>7490029</v>
      </c>
      <c r="E10" s="25"/>
      <c r="F10" s="27">
        <f>SUM(F8:F9)</f>
        <v>100.00000000000001</v>
      </c>
      <c r="G10" s="25"/>
      <c r="H10" s="27">
        <f>SUM(H8:H9)</f>
        <v>41098441</v>
      </c>
      <c r="J10" s="27">
        <f>SUM(J8:J9)</f>
        <v>100.00000000000001</v>
      </c>
    </row>
  </sheetData>
  <mergeCells count="10">
    <mergeCell ref="A7:B7"/>
    <mergeCell ref="A8:B8"/>
    <mergeCell ref="A9:B9"/>
    <mergeCell ref="A10:B10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H18" sqref="H18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59" t="s">
        <v>0</v>
      </c>
      <c r="B1" s="59"/>
      <c r="C1" s="59"/>
      <c r="D1" s="59"/>
      <c r="E1" s="59"/>
      <c r="F1" s="59"/>
    </row>
    <row r="2" spans="1:6" ht="21.75" customHeight="1">
      <c r="A2" s="59" t="s">
        <v>97</v>
      </c>
      <c r="B2" s="59"/>
      <c r="C2" s="59"/>
      <c r="D2" s="59"/>
      <c r="E2" s="59"/>
      <c r="F2" s="59"/>
    </row>
    <row r="3" spans="1:6" ht="21.75" customHeight="1">
      <c r="A3" s="59" t="s">
        <v>2</v>
      </c>
      <c r="B3" s="59"/>
      <c r="C3" s="59"/>
      <c r="D3" s="59"/>
      <c r="E3" s="59"/>
      <c r="F3" s="59"/>
    </row>
    <row r="4" spans="1:6" ht="14.45" customHeight="1"/>
    <row r="5" spans="1:6" ht="29.1" customHeight="1">
      <c r="A5" s="1" t="s">
        <v>159</v>
      </c>
      <c r="B5" s="60" t="s">
        <v>112</v>
      </c>
      <c r="C5" s="60"/>
      <c r="D5" s="60"/>
      <c r="E5" s="60"/>
      <c r="F5" s="60"/>
    </row>
    <row r="6" spans="1:6" ht="14.45" customHeight="1">
      <c r="D6" s="2" t="s">
        <v>116</v>
      </c>
      <c r="F6" s="2" t="s">
        <v>9</v>
      </c>
    </row>
    <row r="7" spans="1:6" ht="14.45" customHeight="1">
      <c r="A7" s="55" t="s">
        <v>112</v>
      </c>
      <c r="B7" s="55"/>
      <c r="D7" s="4" t="s">
        <v>94</v>
      </c>
      <c r="F7" s="4" t="s">
        <v>94</v>
      </c>
    </row>
    <row r="8" spans="1:6" ht="21.75" customHeight="1">
      <c r="A8" s="56" t="s">
        <v>112</v>
      </c>
      <c r="B8" s="56"/>
      <c r="D8" s="28">
        <v>138735607</v>
      </c>
      <c r="E8" s="25"/>
      <c r="F8" s="28">
        <v>261212229</v>
      </c>
    </row>
    <row r="9" spans="1:6" ht="21.75" customHeight="1">
      <c r="A9" s="52" t="s">
        <v>160</v>
      </c>
      <c r="B9" s="52"/>
      <c r="D9" s="29">
        <v>0</v>
      </c>
      <c r="E9" s="25"/>
      <c r="F9" s="29">
        <v>1621402</v>
      </c>
    </row>
    <row r="10" spans="1:6" ht="21.75" customHeight="1">
      <c r="A10" s="54" t="s">
        <v>161</v>
      </c>
      <c r="B10" s="54"/>
      <c r="D10" s="30">
        <v>46572622</v>
      </c>
      <c r="E10" s="25"/>
      <c r="F10" s="30">
        <v>98529845</v>
      </c>
    </row>
    <row r="11" spans="1:6" ht="21.75" customHeight="1">
      <c r="A11" s="51" t="s">
        <v>54</v>
      </c>
      <c r="B11" s="51"/>
      <c r="D11" s="27">
        <v>185308229</v>
      </c>
      <c r="E11" s="25"/>
      <c r="F11" s="27">
        <v>361363476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3"/>
  <sheetViews>
    <sheetView rightToLeft="1" workbookViewId="0">
      <selection activeCell="G19" sqref="G19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3.42578125" bestFit="1" customWidth="1"/>
    <col min="10" max="10" width="1.28515625" customWidth="1"/>
    <col min="11" max="11" width="12.140625" bestFit="1" customWidth="1"/>
    <col min="12" max="12" width="1.28515625" customWidth="1"/>
    <col min="13" max="13" width="15.5703125" customWidth="1"/>
    <col min="14" max="14" width="1.28515625" customWidth="1"/>
    <col min="15" max="15" width="13.42578125" bestFit="1" customWidth="1"/>
    <col min="16" max="16" width="1.28515625" customWidth="1"/>
    <col min="17" max="17" width="12.140625" bestFit="1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</row>
    <row r="2" spans="1:19" ht="21.75" customHeight="1">
      <c r="A2" s="59" t="s">
        <v>97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19" ht="21.75" customHeight="1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19" ht="14.45" customHeight="1"/>
    <row r="5" spans="1:19" ht="14.45" customHeight="1">
      <c r="A5" s="60" t="s">
        <v>119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</row>
    <row r="6" spans="1:19" ht="14.45" customHeight="1">
      <c r="A6" s="55" t="s">
        <v>56</v>
      </c>
      <c r="C6" s="55" t="s">
        <v>162</v>
      </c>
      <c r="D6" s="55"/>
      <c r="E6" s="55"/>
      <c r="F6" s="55"/>
      <c r="G6" s="55"/>
      <c r="I6" s="55" t="s">
        <v>116</v>
      </c>
      <c r="J6" s="55"/>
      <c r="K6" s="55"/>
      <c r="L6" s="55"/>
      <c r="M6" s="55"/>
      <c r="O6" s="55" t="s">
        <v>117</v>
      </c>
      <c r="P6" s="55"/>
      <c r="Q6" s="55"/>
      <c r="R6" s="55"/>
      <c r="S6" s="55"/>
    </row>
    <row r="7" spans="1:19" ht="55.5" customHeight="1">
      <c r="A7" s="55"/>
      <c r="C7" s="14" t="s">
        <v>163</v>
      </c>
      <c r="D7" s="3"/>
      <c r="E7" s="14" t="s">
        <v>164</v>
      </c>
      <c r="F7" s="3"/>
      <c r="G7" s="14" t="s">
        <v>165</v>
      </c>
      <c r="I7" s="14" t="s">
        <v>166</v>
      </c>
      <c r="J7" s="3"/>
      <c r="K7" s="14" t="s">
        <v>167</v>
      </c>
      <c r="L7" s="3"/>
      <c r="M7" s="14" t="s">
        <v>168</v>
      </c>
      <c r="O7" s="14" t="s">
        <v>166</v>
      </c>
      <c r="P7" s="3"/>
      <c r="Q7" s="14" t="s">
        <v>167</v>
      </c>
      <c r="R7" s="3"/>
      <c r="S7" s="14" t="s">
        <v>168</v>
      </c>
    </row>
    <row r="8" spans="1:19" ht="21.75" customHeight="1">
      <c r="A8" s="15" t="s">
        <v>45</v>
      </c>
      <c r="C8" s="36" t="s">
        <v>169</v>
      </c>
      <c r="D8" s="25"/>
      <c r="E8" s="28">
        <v>2174134</v>
      </c>
      <c r="F8" s="25"/>
      <c r="G8" s="28">
        <v>1240</v>
      </c>
      <c r="I8" s="26">
        <v>2695926160</v>
      </c>
      <c r="J8" s="25"/>
      <c r="K8" s="26">
        <v>371028231</v>
      </c>
      <c r="L8" s="25"/>
      <c r="M8" s="26">
        <v>2324897929</v>
      </c>
      <c r="N8" s="25"/>
      <c r="O8" s="26">
        <v>2695926160</v>
      </c>
      <c r="P8" s="25"/>
      <c r="Q8" s="26">
        <v>371028231</v>
      </c>
      <c r="R8" s="25"/>
      <c r="S8" s="26">
        <v>2324897929</v>
      </c>
    </row>
    <row r="9" spans="1:19" ht="21.75" customHeight="1" thickBot="1">
      <c r="A9" s="11" t="s">
        <v>54</v>
      </c>
      <c r="C9" s="83"/>
      <c r="D9" s="80"/>
      <c r="E9" s="83"/>
      <c r="F9" s="80"/>
      <c r="G9" s="83"/>
      <c r="I9" s="27">
        <v>2695926160</v>
      </c>
      <c r="J9" s="25"/>
      <c r="K9" s="27">
        <v>371028231</v>
      </c>
      <c r="L9" s="25"/>
      <c r="M9" s="27">
        <v>2324897929</v>
      </c>
      <c r="N9" s="25"/>
      <c r="O9" s="27">
        <v>2695926160</v>
      </c>
      <c r="P9" s="25"/>
      <c r="Q9" s="27">
        <v>371028231</v>
      </c>
      <c r="R9" s="25"/>
      <c r="S9" s="27">
        <v>2324897929</v>
      </c>
    </row>
    <row r="10" spans="1:19" ht="13.5" thickTop="1"/>
    <row r="11" spans="1:19">
      <c r="O11" s="43"/>
      <c r="Q11" s="43"/>
      <c r="S11" s="43"/>
    </row>
    <row r="12" spans="1:19">
      <c r="I12" s="43"/>
      <c r="M12" s="43"/>
      <c r="S12" s="43"/>
    </row>
    <row r="13" spans="1:19">
      <c r="M13" s="43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ht="21.75" customHeight="1">
      <c r="A2" s="59" t="s">
        <v>97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ht="21.75" customHeight="1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1" ht="14.45" customHeight="1"/>
    <row r="5" spans="1:11" ht="14.45" customHeight="1">
      <c r="A5" s="60" t="s">
        <v>125</v>
      </c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1" ht="14.45" customHeight="1">
      <c r="I6" s="2" t="s">
        <v>116</v>
      </c>
      <c r="K6" s="2" t="s">
        <v>117</v>
      </c>
    </row>
    <row r="7" spans="1:11" ht="29.1" customHeight="1">
      <c r="A7" s="2" t="s">
        <v>170</v>
      </c>
      <c r="C7" s="13" t="s">
        <v>171</v>
      </c>
      <c r="E7" s="13" t="s">
        <v>172</v>
      </c>
      <c r="G7" s="13" t="s">
        <v>173</v>
      </c>
      <c r="I7" s="14" t="s">
        <v>174</v>
      </c>
      <c r="K7" s="14" t="s">
        <v>174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sqref="A1:S1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</row>
    <row r="2" spans="1:19" ht="21.75" customHeight="1">
      <c r="A2" s="59" t="s">
        <v>97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19" ht="21.75" customHeight="1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19" ht="14.45" customHeight="1"/>
    <row r="5" spans="1:19" ht="14.45" customHeight="1">
      <c r="A5" s="60" t="s">
        <v>175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</row>
    <row r="6" spans="1:19" ht="14.45" customHeight="1">
      <c r="A6" s="55" t="s">
        <v>100</v>
      </c>
      <c r="I6" s="55" t="s">
        <v>116</v>
      </c>
      <c r="J6" s="55"/>
      <c r="K6" s="55"/>
      <c r="L6" s="55"/>
      <c r="M6" s="55"/>
      <c r="O6" s="55" t="s">
        <v>117</v>
      </c>
      <c r="P6" s="55"/>
      <c r="Q6" s="55"/>
      <c r="R6" s="55"/>
      <c r="S6" s="55"/>
    </row>
    <row r="7" spans="1:19" ht="29.1" customHeight="1">
      <c r="A7" s="55"/>
      <c r="C7" s="13" t="s">
        <v>176</v>
      </c>
      <c r="E7" s="13" t="s">
        <v>81</v>
      </c>
      <c r="G7" s="13" t="s">
        <v>177</v>
      </c>
      <c r="I7" s="14" t="s">
        <v>178</v>
      </c>
      <c r="J7" s="3"/>
      <c r="K7" s="14" t="s">
        <v>167</v>
      </c>
      <c r="L7" s="3"/>
      <c r="M7" s="14" t="s">
        <v>179</v>
      </c>
      <c r="O7" s="14" t="s">
        <v>178</v>
      </c>
      <c r="P7" s="3"/>
      <c r="Q7" s="14" t="s">
        <v>167</v>
      </c>
      <c r="R7" s="3"/>
      <c r="S7" s="14" t="s">
        <v>179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Q15"/>
  <sheetViews>
    <sheetView rightToLeft="1" workbookViewId="0">
      <selection activeCell="M8" sqref="M8:M9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7" ht="29.1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7" ht="21.75" customHeight="1">
      <c r="A2" s="59" t="s">
        <v>97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7" ht="21.75" customHeight="1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7" ht="14.45" customHeight="1"/>
    <row r="5" spans="1:17" ht="14.45" customHeight="1">
      <c r="A5" s="60" t="s">
        <v>180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</row>
    <row r="6" spans="1:17" ht="14.45" customHeight="1">
      <c r="A6" s="55" t="s">
        <v>100</v>
      </c>
      <c r="C6" s="55" t="s">
        <v>116</v>
      </c>
      <c r="D6" s="55"/>
      <c r="E6" s="55"/>
      <c r="F6" s="55"/>
      <c r="G6" s="55"/>
      <c r="H6" s="16"/>
      <c r="I6" s="55" t="s">
        <v>117</v>
      </c>
      <c r="J6" s="55"/>
      <c r="K6" s="55"/>
      <c r="L6" s="55"/>
      <c r="M6" s="55"/>
    </row>
    <row r="7" spans="1:17" ht="29.1" customHeight="1">
      <c r="A7" s="55"/>
      <c r="C7" s="14" t="s">
        <v>178</v>
      </c>
      <c r="D7" s="17"/>
      <c r="E7" s="14" t="s">
        <v>167</v>
      </c>
      <c r="F7" s="17"/>
      <c r="G7" s="14" t="s">
        <v>179</v>
      </c>
      <c r="H7" s="16"/>
      <c r="I7" s="14" t="s">
        <v>178</v>
      </c>
      <c r="J7" s="17"/>
      <c r="K7" s="14" t="s">
        <v>167</v>
      </c>
      <c r="L7" s="17"/>
      <c r="M7" s="14" t="s">
        <v>179</v>
      </c>
    </row>
    <row r="8" spans="1:17" ht="21.75" customHeight="1">
      <c r="A8" s="5" t="s">
        <v>197</v>
      </c>
      <c r="C8" s="18">
        <v>105988</v>
      </c>
      <c r="D8" s="16"/>
      <c r="E8" s="18">
        <v>0</v>
      </c>
      <c r="F8" s="16"/>
      <c r="G8" s="18">
        <v>105988</v>
      </c>
      <c r="H8" s="16"/>
      <c r="I8" s="18">
        <v>258578</v>
      </c>
      <c r="J8" s="16"/>
      <c r="K8" s="18">
        <v>2423</v>
      </c>
      <c r="L8" s="16"/>
      <c r="M8" s="18">
        <f>I8-K8</f>
        <v>256155</v>
      </c>
      <c r="Q8" s="43"/>
    </row>
    <row r="9" spans="1:17" ht="21.75" customHeight="1">
      <c r="A9" s="9" t="s">
        <v>198</v>
      </c>
      <c r="C9" s="20">
        <v>7434686</v>
      </c>
      <c r="D9" s="16"/>
      <c r="E9" s="20">
        <v>50645</v>
      </c>
      <c r="F9" s="16"/>
      <c r="G9" s="20">
        <v>7384041</v>
      </c>
      <c r="H9" s="16"/>
      <c r="I9" s="20">
        <v>42761661</v>
      </c>
      <c r="J9" s="16"/>
      <c r="K9" s="20">
        <v>1919375</v>
      </c>
      <c r="L9" s="16"/>
      <c r="M9" s="20">
        <f>I9-K9</f>
        <v>40842286</v>
      </c>
    </row>
    <row r="10" spans="1:17" ht="21.75" customHeight="1">
      <c r="A10" s="11" t="s">
        <v>54</v>
      </c>
      <c r="C10" s="21">
        <v>7540674</v>
      </c>
      <c r="D10" s="16"/>
      <c r="E10" s="21">
        <v>50645</v>
      </c>
      <c r="F10" s="16"/>
      <c r="G10" s="21">
        <v>7490029</v>
      </c>
      <c r="H10" s="16"/>
      <c r="I10" s="21">
        <v>43020239</v>
      </c>
      <c r="J10" s="16"/>
      <c r="K10" s="21">
        <f>SUM(K8:K9)</f>
        <v>1921798</v>
      </c>
      <c r="L10" s="16"/>
      <c r="M10" s="21">
        <f>SUM(M8:M9)</f>
        <v>41098441</v>
      </c>
      <c r="Q10" s="43"/>
    </row>
    <row r="12" spans="1:17">
      <c r="G12" s="43"/>
    </row>
    <row r="15" spans="1:17">
      <c r="G15" s="43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X32"/>
  <sheetViews>
    <sheetView rightToLeft="1" workbookViewId="0">
      <selection activeCell="F29" sqref="F29"/>
    </sheetView>
  </sheetViews>
  <sheetFormatPr defaultRowHeight="12.75"/>
  <cols>
    <col min="1" max="1" width="40.28515625" customWidth="1"/>
    <col min="2" max="2" width="1.28515625" customWidth="1"/>
    <col min="3" max="3" width="15.42578125" bestFit="1" customWidth="1"/>
    <col min="4" max="4" width="1.28515625" customWidth="1"/>
    <col min="5" max="5" width="15.42578125" bestFit="1" customWidth="1"/>
    <col min="6" max="6" width="1.28515625" customWidth="1"/>
    <col min="7" max="7" width="15" bestFit="1" customWidth="1"/>
    <col min="8" max="8" width="1.28515625" customWidth="1"/>
    <col min="9" max="9" width="21.85546875" bestFit="1" customWidth="1"/>
    <col min="10" max="10" width="1.28515625" customWidth="1"/>
    <col min="11" max="11" width="15.42578125" bestFit="1" customWidth="1"/>
    <col min="12" max="12" width="1.28515625" customWidth="1"/>
    <col min="13" max="13" width="16.140625" bestFit="1" customWidth="1"/>
    <col min="14" max="14" width="1.28515625" customWidth="1"/>
    <col min="15" max="15" width="16.140625" bestFit="1" customWidth="1"/>
    <col min="16" max="16" width="1.28515625" customWidth="1"/>
    <col min="17" max="17" width="15.42578125" bestFit="1" customWidth="1"/>
    <col min="18" max="18" width="1.28515625" customWidth="1"/>
    <col min="19" max="19" width="0.28515625" customWidth="1"/>
    <col min="24" max="24" width="18.28515625" bestFit="1" customWidth="1"/>
  </cols>
  <sheetData>
    <row r="1" spans="1:24" ht="29.1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24" ht="21.75" customHeight="1">
      <c r="A2" s="59" t="s">
        <v>97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spans="1:24" ht="21.75" customHeight="1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</row>
    <row r="4" spans="1:24" ht="14.45" customHeight="1"/>
    <row r="5" spans="1:24" ht="14.45" customHeight="1">
      <c r="A5" s="75" t="s">
        <v>181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</row>
    <row r="6" spans="1:24" ht="14.45" customHeight="1">
      <c r="A6" s="55" t="s">
        <v>100</v>
      </c>
      <c r="B6" s="16"/>
      <c r="C6" s="55" t="s">
        <v>116</v>
      </c>
      <c r="D6" s="55"/>
      <c r="E6" s="55"/>
      <c r="F6" s="55"/>
      <c r="G6" s="55"/>
      <c r="H6" s="55"/>
      <c r="I6" s="55"/>
      <c r="J6" s="16"/>
      <c r="K6" s="55" t="s">
        <v>117</v>
      </c>
      <c r="L6" s="55"/>
      <c r="M6" s="55"/>
      <c r="N6" s="55"/>
      <c r="O6" s="55"/>
      <c r="P6" s="55"/>
      <c r="Q6" s="55"/>
      <c r="R6" s="55"/>
    </row>
    <row r="7" spans="1:24" ht="49.5" customHeight="1">
      <c r="A7" s="55"/>
      <c r="B7" s="16"/>
      <c r="C7" s="14" t="s">
        <v>13</v>
      </c>
      <c r="D7" s="17"/>
      <c r="E7" s="14" t="s">
        <v>182</v>
      </c>
      <c r="F7" s="17"/>
      <c r="G7" s="14" t="s">
        <v>183</v>
      </c>
      <c r="H7" s="17"/>
      <c r="I7" s="14" t="s">
        <v>184</v>
      </c>
      <c r="J7" s="16"/>
      <c r="K7" s="14" t="s">
        <v>13</v>
      </c>
      <c r="L7" s="17"/>
      <c r="M7" s="14" t="s">
        <v>182</v>
      </c>
      <c r="N7" s="17"/>
      <c r="O7" s="14" t="s">
        <v>183</v>
      </c>
      <c r="P7" s="17"/>
      <c r="Q7" s="69" t="s">
        <v>184</v>
      </c>
      <c r="R7" s="69"/>
      <c r="X7" s="45"/>
    </row>
    <row r="8" spans="1:24" ht="21.75" customHeight="1">
      <c r="A8" s="22" t="s">
        <v>42</v>
      </c>
      <c r="B8" s="16"/>
      <c r="C8" s="18">
        <v>361294</v>
      </c>
      <c r="D8" s="16"/>
      <c r="E8" s="18">
        <v>5576556530</v>
      </c>
      <c r="F8" s="16"/>
      <c r="G8" s="18">
        <v>4147858851</v>
      </c>
      <c r="H8" s="16"/>
      <c r="I8" s="18">
        <f>E8-G8</f>
        <v>1428697679</v>
      </c>
      <c r="J8" s="16"/>
      <c r="K8" s="18">
        <v>361294</v>
      </c>
      <c r="L8" s="16"/>
      <c r="M8" s="18">
        <v>5576556530</v>
      </c>
      <c r="N8" s="16"/>
      <c r="O8" s="18">
        <v>4147858851</v>
      </c>
      <c r="P8" s="16"/>
      <c r="Q8" s="68">
        <v>1428697679</v>
      </c>
      <c r="R8" s="68"/>
      <c r="X8" s="46"/>
    </row>
    <row r="9" spans="1:24" ht="21.75" customHeight="1">
      <c r="A9" s="23" t="s">
        <v>30</v>
      </c>
      <c r="B9" s="16"/>
      <c r="C9" s="19">
        <v>1742558</v>
      </c>
      <c r="D9" s="16"/>
      <c r="E9" s="19">
        <f>12718780321</f>
        <v>12718780321</v>
      </c>
      <c r="F9" s="16"/>
      <c r="G9" s="19">
        <f>15250556388-968289288</f>
        <v>14282267100</v>
      </c>
      <c r="H9" s="16"/>
      <c r="I9" s="19">
        <f>E9-G9</f>
        <v>-1563486779</v>
      </c>
      <c r="J9" s="16"/>
      <c r="K9" s="19">
        <v>4670431</v>
      </c>
      <c r="L9" s="16"/>
      <c r="M9" s="19">
        <v>37964634662</v>
      </c>
      <c r="N9" s="16"/>
      <c r="O9" s="19">
        <v>40874777973</v>
      </c>
      <c r="P9" s="16"/>
      <c r="Q9" s="64">
        <v>-2910143311</v>
      </c>
      <c r="R9" s="64"/>
    </row>
    <row r="10" spans="1:24" ht="21.75" customHeight="1">
      <c r="A10" s="23" t="s">
        <v>20</v>
      </c>
      <c r="B10" s="16"/>
      <c r="C10" s="19">
        <v>5012786</v>
      </c>
      <c r="D10" s="16"/>
      <c r="E10" s="19">
        <v>32304250496</v>
      </c>
      <c r="F10" s="16"/>
      <c r="G10" s="19">
        <v>30938511165</v>
      </c>
      <c r="H10" s="16"/>
      <c r="I10" s="19">
        <f t="shared" ref="I10:I19" si="0">E10-G10</f>
        <v>1365739331</v>
      </c>
      <c r="J10" s="16"/>
      <c r="K10" s="19">
        <v>5012786</v>
      </c>
      <c r="L10" s="16"/>
      <c r="M10" s="19">
        <v>32304250496</v>
      </c>
      <c r="N10" s="16"/>
      <c r="O10" s="19">
        <v>30938511165</v>
      </c>
      <c r="P10" s="16"/>
      <c r="Q10" s="64">
        <v>1365739331</v>
      </c>
      <c r="R10" s="64"/>
    </row>
    <row r="11" spans="1:24" ht="21.75" customHeight="1">
      <c r="A11" s="23" t="s">
        <v>47</v>
      </c>
      <c r="B11" s="16"/>
      <c r="C11" s="19">
        <v>1860902</v>
      </c>
      <c r="D11" s="16"/>
      <c r="E11" s="19">
        <f>13021024537</f>
        <v>13021024537</v>
      </c>
      <c r="F11" s="16"/>
      <c r="G11" s="19">
        <f>13848879339-240047373</f>
        <v>13608831966</v>
      </c>
      <c r="H11" s="16"/>
      <c r="I11" s="19">
        <f t="shared" si="0"/>
        <v>-587807429</v>
      </c>
      <c r="J11" s="16"/>
      <c r="K11" s="19">
        <v>3088300</v>
      </c>
      <c r="L11" s="16"/>
      <c r="M11" s="19">
        <v>21869926329</v>
      </c>
      <c r="N11" s="16"/>
      <c r="O11" s="19">
        <v>22983205807</v>
      </c>
      <c r="P11" s="16"/>
      <c r="Q11" s="64">
        <v>-1113279478</v>
      </c>
      <c r="R11" s="64"/>
    </row>
    <row r="12" spans="1:24" ht="21.75" customHeight="1">
      <c r="A12" s="23" t="s">
        <v>41</v>
      </c>
      <c r="B12" s="16"/>
      <c r="C12" s="19">
        <v>461037</v>
      </c>
      <c r="D12" s="16"/>
      <c r="E12" s="19">
        <v>9216271818</v>
      </c>
      <c r="F12" s="16"/>
      <c r="G12" s="19">
        <v>8879554509</v>
      </c>
      <c r="H12" s="16"/>
      <c r="I12" s="19">
        <f t="shared" si="0"/>
        <v>336717309</v>
      </c>
      <c r="J12" s="16"/>
      <c r="K12" s="19">
        <v>1400000</v>
      </c>
      <c r="L12" s="16"/>
      <c r="M12" s="19">
        <v>27089049239</v>
      </c>
      <c r="N12" s="16"/>
      <c r="O12" s="19">
        <v>26963944963</v>
      </c>
      <c r="P12" s="16"/>
      <c r="Q12" s="64">
        <v>125104276</v>
      </c>
      <c r="R12" s="64"/>
    </row>
    <row r="13" spans="1:24" ht="21.75" customHeight="1">
      <c r="A13" s="23" t="s">
        <v>48</v>
      </c>
      <c r="B13" s="16"/>
      <c r="C13" s="19">
        <v>900000</v>
      </c>
      <c r="D13" s="16"/>
      <c r="E13" s="19">
        <v>5054623402</v>
      </c>
      <c r="F13" s="16"/>
      <c r="G13" s="19">
        <v>4182120369</v>
      </c>
      <c r="H13" s="16"/>
      <c r="I13" s="19">
        <f t="shared" si="0"/>
        <v>872503033</v>
      </c>
      <c r="J13" s="16"/>
      <c r="K13" s="19">
        <v>900000</v>
      </c>
      <c r="L13" s="16"/>
      <c r="M13" s="19">
        <v>5054623402</v>
      </c>
      <c r="N13" s="16"/>
      <c r="O13" s="19">
        <v>4182120369</v>
      </c>
      <c r="P13" s="16"/>
      <c r="Q13" s="64">
        <v>872503033</v>
      </c>
      <c r="R13" s="64"/>
    </row>
    <row r="14" spans="1:24" ht="21.75" customHeight="1">
      <c r="A14" s="23" t="s">
        <v>40</v>
      </c>
      <c r="B14" s="16"/>
      <c r="C14" s="19">
        <v>1256501</v>
      </c>
      <c r="D14" s="16"/>
      <c r="E14" s="19">
        <f>9700012827-25</f>
        <v>9700012802</v>
      </c>
      <c r="F14" s="16"/>
      <c r="G14" s="19">
        <v>7911689624</v>
      </c>
      <c r="H14" s="16"/>
      <c r="I14" s="19">
        <f t="shared" si="0"/>
        <v>1788323178</v>
      </c>
      <c r="J14" s="16"/>
      <c r="K14" s="19">
        <v>1256501</v>
      </c>
      <c r="L14" s="16"/>
      <c r="M14" s="19">
        <v>9700012827</v>
      </c>
      <c r="N14" s="16"/>
      <c r="O14" s="19">
        <v>7911689624</v>
      </c>
      <c r="P14" s="16"/>
      <c r="Q14" s="64">
        <v>1788323203</v>
      </c>
      <c r="R14" s="64"/>
    </row>
    <row r="15" spans="1:24" ht="21.75" customHeight="1">
      <c r="A15" s="23" t="s">
        <v>45</v>
      </c>
      <c r="B15" s="16"/>
      <c r="C15" s="19">
        <v>0</v>
      </c>
      <c r="D15" s="16"/>
      <c r="E15" s="19">
        <v>0</v>
      </c>
      <c r="F15" s="16"/>
      <c r="G15" s="19">
        <v>0</v>
      </c>
      <c r="H15" s="16"/>
      <c r="I15" s="19">
        <f t="shared" si="0"/>
        <v>0</v>
      </c>
      <c r="J15" s="16"/>
      <c r="K15" s="19">
        <v>1756530</v>
      </c>
      <c r="L15" s="16"/>
      <c r="M15" s="19">
        <v>29629542894</v>
      </c>
      <c r="N15" s="16"/>
      <c r="O15" s="19">
        <v>26318575542</v>
      </c>
      <c r="P15" s="16"/>
      <c r="Q15" s="64">
        <v>3310967352</v>
      </c>
      <c r="R15" s="64"/>
    </row>
    <row r="16" spans="1:24" ht="21.75" customHeight="1">
      <c r="A16" s="23" t="s">
        <v>46</v>
      </c>
      <c r="B16" s="16"/>
      <c r="C16" s="19">
        <v>0</v>
      </c>
      <c r="D16" s="16"/>
      <c r="E16" s="19">
        <v>0</v>
      </c>
      <c r="F16" s="16"/>
      <c r="G16" s="19">
        <v>0</v>
      </c>
      <c r="H16" s="16"/>
      <c r="I16" s="19">
        <f t="shared" si="0"/>
        <v>0</v>
      </c>
      <c r="J16" s="16"/>
      <c r="K16" s="19">
        <v>315742</v>
      </c>
      <c r="L16" s="16"/>
      <c r="M16" s="19">
        <v>1248160465</v>
      </c>
      <c r="N16" s="16"/>
      <c r="O16" s="19">
        <v>1288608262</v>
      </c>
      <c r="P16" s="16"/>
      <c r="Q16" s="64">
        <v>-40447797</v>
      </c>
      <c r="R16" s="64"/>
    </row>
    <row r="17" spans="1:18" ht="21.75" customHeight="1">
      <c r="A17" s="23" t="s">
        <v>122</v>
      </c>
      <c r="B17" s="16"/>
      <c r="C17" s="19">
        <v>0</v>
      </c>
      <c r="D17" s="16"/>
      <c r="E17" s="19">
        <v>0</v>
      </c>
      <c r="F17" s="16"/>
      <c r="G17" s="19">
        <v>0</v>
      </c>
      <c r="H17" s="16"/>
      <c r="I17" s="19">
        <f t="shared" si="0"/>
        <v>0</v>
      </c>
      <c r="J17" s="16"/>
      <c r="K17" s="19">
        <v>680073</v>
      </c>
      <c r="L17" s="16"/>
      <c r="M17" s="19">
        <v>12470600390</v>
      </c>
      <c r="N17" s="16"/>
      <c r="O17" s="19">
        <v>13104927413</v>
      </c>
      <c r="P17" s="16"/>
      <c r="Q17" s="64">
        <v>-634327023</v>
      </c>
      <c r="R17" s="64"/>
    </row>
    <row r="18" spans="1:18" ht="21.75" customHeight="1">
      <c r="A18" s="23" t="s">
        <v>44</v>
      </c>
      <c r="B18" s="16"/>
      <c r="C18" s="19">
        <v>0</v>
      </c>
      <c r="D18" s="16"/>
      <c r="E18" s="19">
        <v>0</v>
      </c>
      <c r="F18" s="16"/>
      <c r="G18" s="19">
        <v>0</v>
      </c>
      <c r="H18" s="16"/>
      <c r="I18" s="19">
        <f t="shared" si="0"/>
        <v>0</v>
      </c>
      <c r="J18" s="16"/>
      <c r="K18" s="19">
        <v>257500</v>
      </c>
      <c r="L18" s="16"/>
      <c r="M18" s="19">
        <v>5556749230</v>
      </c>
      <c r="N18" s="16"/>
      <c r="O18" s="19">
        <v>5176622977</v>
      </c>
      <c r="P18" s="16"/>
      <c r="Q18" s="64">
        <v>380126253</v>
      </c>
      <c r="R18" s="64"/>
    </row>
    <row r="19" spans="1:18" ht="21.75" customHeight="1">
      <c r="A19" s="24" t="s">
        <v>50</v>
      </c>
      <c r="B19" s="16"/>
      <c r="C19" s="19">
        <v>0</v>
      </c>
      <c r="D19" s="16"/>
      <c r="E19" s="20">
        <v>0</v>
      </c>
      <c r="F19" s="16"/>
      <c r="G19" s="20">
        <v>0</v>
      </c>
      <c r="H19" s="16"/>
      <c r="I19" s="19">
        <f t="shared" si="0"/>
        <v>0</v>
      </c>
      <c r="J19" s="16"/>
      <c r="K19" s="19">
        <v>133750</v>
      </c>
      <c r="L19" s="16"/>
      <c r="M19" s="20">
        <v>4678243033</v>
      </c>
      <c r="N19" s="16"/>
      <c r="O19" s="20">
        <v>3941668541</v>
      </c>
      <c r="P19" s="16"/>
      <c r="Q19" s="66">
        <v>736574492</v>
      </c>
      <c r="R19" s="66"/>
    </row>
    <row r="20" spans="1:18" ht="21.75" customHeight="1" thickBot="1">
      <c r="A20" s="11" t="s">
        <v>54</v>
      </c>
      <c r="B20" s="16"/>
      <c r="C20" s="19"/>
      <c r="D20" s="16"/>
      <c r="E20" s="21">
        <f>SUM(E8:E19)</f>
        <v>87591519906</v>
      </c>
      <c r="F20" s="16"/>
      <c r="G20" s="21">
        <f>SUM(G8:G19)</f>
        <v>83950833584</v>
      </c>
      <c r="H20" s="16"/>
      <c r="I20" s="21">
        <f>SUM(I8:I19)</f>
        <v>3640686322</v>
      </c>
      <c r="J20" s="16"/>
      <c r="K20" s="19"/>
      <c r="L20" s="16"/>
      <c r="M20" s="21">
        <v>193142349497</v>
      </c>
      <c r="N20" s="16"/>
      <c r="O20" s="21">
        <v>187832511487</v>
      </c>
      <c r="P20" s="16"/>
      <c r="Q20" s="74">
        <v>5309838010</v>
      </c>
      <c r="R20" s="74"/>
    </row>
    <row r="21" spans="1:18" ht="19.5" thickTop="1">
      <c r="A21" s="16"/>
      <c r="B21" s="16"/>
      <c r="C21" s="16"/>
      <c r="D21" s="16"/>
      <c r="E21" s="16"/>
      <c r="F21" s="16"/>
      <c r="G21" s="16"/>
      <c r="H21" s="16"/>
      <c r="I21" s="50"/>
      <c r="J21" s="16"/>
      <c r="K21" s="44"/>
      <c r="L21" s="16"/>
      <c r="M21" s="44"/>
      <c r="N21" s="16"/>
      <c r="O21" s="44"/>
      <c r="P21" s="16"/>
      <c r="Q21" s="16"/>
      <c r="R21" s="16"/>
    </row>
    <row r="22" spans="1:18">
      <c r="A22" s="16"/>
      <c r="B22" s="16"/>
      <c r="C22" s="16"/>
      <c r="D22" s="16"/>
      <c r="E22" s="16"/>
      <c r="F22" s="16"/>
      <c r="G22" s="16"/>
      <c r="H22" s="16"/>
      <c r="I22" s="44"/>
      <c r="J22" s="16"/>
      <c r="K22" s="44"/>
      <c r="L22" s="16"/>
      <c r="M22" s="44"/>
      <c r="N22" s="16"/>
      <c r="O22" s="44"/>
      <c r="P22" s="16"/>
      <c r="Q22" s="44"/>
      <c r="R22" s="16"/>
    </row>
    <row r="23" spans="1:18">
      <c r="O23" s="43"/>
      <c r="Q23" s="43"/>
    </row>
    <row r="24" spans="1:18">
      <c r="O24" s="43"/>
      <c r="Q24" s="43"/>
    </row>
    <row r="25" spans="1:18" ht="18.75">
      <c r="E25" s="43"/>
      <c r="G25" s="52"/>
      <c r="H25" s="52"/>
      <c r="I25" s="52"/>
      <c r="K25" s="43"/>
      <c r="Q25" s="43"/>
    </row>
    <row r="26" spans="1:18" ht="18.75">
      <c r="A26" s="43"/>
      <c r="C26" s="43"/>
      <c r="G26" s="52"/>
      <c r="H26" s="52"/>
      <c r="I26" s="52"/>
      <c r="K26" s="43"/>
      <c r="Q26" s="43"/>
    </row>
    <row r="27" spans="1:18">
      <c r="A27" s="43"/>
    </row>
    <row r="28" spans="1:18">
      <c r="A28" s="43"/>
      <c r="I28" s="43"/>
    </row>
    <row r="29" spans="1:18">
      <c r="A29" s="43"/>
      <c r="C29" s="43"/>
      <c r="I29" s="43"/>
    </row>
    <row r="30" spans="1:18">
      <c r="A30" s="43"/>
      <c r="I30" s="43"/>
      <c r="J30" s="43">
        <v>441369376</v>
      </c>
    </row>
    <row r="31" spans="1:18">
      <c r="I31" s="43"/>
    </row>
    <row r="32" spans="1:18">
      <c r="I32" s="43"/>
    </row>
  </sheetData>
  <mergeCells count="23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G25:I25"/>
    <mergeCell ref="G26:I26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51"/>
  <sheetViews>
    <sheetView rightToLeft="1" topLeftCell="A35" workbookViewId="0">
      <selection activeCell="AB10" sqref="AB10:AB42"/>
    </sheetView>
  </sheetViews>
  <sheetFormatPr defaultRowHeight="12.75"/>
  <cols>
    <col min="1" max="2" width="2.5703125" customWidth="1"/>
    <col min="3" max="3" width="23.42578125" customWidth="1"/>
    <col min="4" max="5" width="1.28515625" style="25" customWidth="1"/>
    <col min="6" max="6" width="11.85546875" style="25" bestFit="1" customWidth="1"/>
    <col min="7" max="7" width="1.28515625" style="25" customWidth="1"/>
    <col min="8" max="8" width="16" style="25" bestFit="1" customWidth="1"/>
    <col min="9" max="9" width="1.28515625" style="25" customWidth="1"/>
    <col min="10" max="10" width="17.42578125" style="25" bestFit="1" customWidth="1"/>
    <col min="11" max="11" width="1.28515625" style="25" customWidth="1"/>
    <col min="12" max="12" width="11" style="25" bestFit="1" customWidth="1"/>
    <col min="13" max="13" width="1.28515625" style="25" customWidth="1"/>
    <col min="14" max="14" width="14.85546875" style="25" bestFit="1" customWidth="1"/>
    <col min="15" max="15" width="1.28515625" style="25" customWidth="1"/>
    <col min="16" max="16" width="11.85546875" style="25" bestFit="1" customWidth="1"/>
    <col min="17" max="17" width="1.28515625" style="25" customWidth="1"/>
    <col min="18" max="18" width="15.42578125" style="25" bestFit="1" customWidth="1"/>
    <col min="19" max="19" width="1.28515625" style="25" customWidth="1"/>
    <col min="20" max="20" width="11.85546875" style="25" bestFit="1" customWidth="1"/>
    <col min="21" max="21" width="1.28515625" style="25" customWidth="1"/>
    <col min="22" max="22" width="16.140625" style="25" bestFit="1" customWidth="1"/>
    <col min="23" max="23" width="1.28515625" style="25" customWidth="1"/>
    <col min="24" max="24" width="16" style="25" bestFit="1" customWidth="1"/>
    <col min="25" max="25" width="1.28515625" style="25" customWidth="1"/>
    <col min="26" max="26" width="17.85546875" style="25" bestFit="1" customWidth="1"/>
    <col min="27" max="27" width="1.28515625" style="25" customWidth="1"/>
    <col min="28" max="28" width="18.28515625" style="25" bestFit="1" customWidth="1"/>
    <col min="29" max="29" width="0.28515625" customWidth="1"/>
  </cols>
  <sheetData>
    <row r="1" spans="1:28" ht="29.1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</row>
    <row r="2" spans="1:28" ht="21.75" customHeight="1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</row>
    <row r="3" spans="1:28" ht="21.75" customHeight="1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</row>
    <row r="4" spans="1:28" ht="14.45" customHeight="1">
      <c r="A4" s="1" t="s">
        <v>3</v>
      </c>
      <c r="B4" s="60" t="s">
        <v>4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</row>
    <row r="5" spans="1:28" ht="14.45" customHeight="1">
      <c r="A5" s="60" t="s">
        <v>5</v>
      </c>
      <c r="B5" s="60"/>
      <c r="C5" s="60" t="s">
        <v>6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</row>
    <row r="6" spans="1:28" ht="14.45" customHeight="1">
      <c r="F6" s="55" t="s">
        <v>7</v>
      </c>
      <c r="G6" s="55"/>
      <c r="H6" s="55"/>
      <c r="I6" s="55"/>
      <c r="J6" s="55"/>
      <c r="L6" s="55" t="s">
        <v>8</v>
      </c>
      <c r="M6" s="55"/>
      <c r="N6" s="55"/>
      <c r="O6" s="55"/>
      <c r="P6" s="55"/>
      <c r="Q6" s="55"/>
      <c r="R6" s="55"/>
      <c r="T6" s="55" t="s">
        <v>9</v>
      </c>
      <c r="U6" s="55"/>
      <c r="V6" s="55"/>
      <c r="W6" s="55"/>
      <c r="X6" s="55"/>
      <c r="Y6" s="55"/>
      <c r="Z6" s="55"/>
      <c r="AA6" s="55"/>
      <c r="AB6" s="55"/>
    </row>
    <row r="7" spans="1:28" ht="14.45" customHeight="1">
      <c r="F7" s="40"/>
      <c r="G7" s="40"/>
      <c r="H7" s="40"/>
      <c r="I7" s="40"/>
      <c r="J7" s="40"/>
      <c r="L7" s="58" t="s">
        <v>10</v>
      </c>
      <c r="M7" s="58"/>
      <c r="N7" s="58"/>
      <c r="O7" s="40"/>
      <c r="P7" s="58" t="s">
        <v>11</v>
      </c>
      <c r="Q7" s="58"/>
      <c r="R7" s="58"/>
      <c r="T7" s="40"/>
      <c r="U7" s="40"/>
      <c r="V7" s="40"/>
      <c r="W7" s="40"/>
      <c r="X7" s="40"/>
      <c r="Y7" s="40"/>
      <c r="Z7" s="40"/>
      <c r="AA7" s="40"/>
      <c r="AB7" s="40"/>
    </row>
    <row r="8" spans="1:28" ht="14.45" customHeight="1">
      <c r="A8" s="55" t="s">
        <v>12</v>
      </c>
      <c r="B8" s="55"/>
      <c r="C8" s="55"/>
      <c r="E8" s="55" t="s">
        <v>13</v>
      </c>
      <c r="F8" s="55"/>
      <c r="H8" s="2" t="s">
        <v>14</v>
      </c>
      <c r="J8" s="2" t="s">
        <v>15</v>
      </c>
      <c r="L8" s="4" t="s">
        <v>13</v>
      </c>
      <c r="M8" s="40"/>
      <c r="N8" s="4" t="s">
        <v>14</v>
      </c>
      <c r="P8" s="4" t="s">
        <v>13</v>
      </c>
      <c r="Q8" s="40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>
      <c r="A9" s="56" t="s">
        <v>19</v>
      </c>
      <c r="B9" s="56"/>
      <c r="C9" s="56"/>
      <c r="E9" s="57">
        <v>10043355</v>
      </c>
      <c r="F9" s="57"/>
      <c r="H9" s="28">
        <v>20244963806</v>
      </c>
      <c r="J9" s="28">
        <v>22263418180.308899</v>
      </c>
      <c r="L9" s="28">
        <v>0</v>
      </c>
      <c r="N9" s="28">
        <v>0</v>
      </c>
      <c r="P9" s="28">
        <v>0</v>
      </c>
      <c r="R9" s="28">
        <v>0</v>
      </c>
      <c r="T9" s="28">
        <v>10043355</v>
      </c>
      <c r="V9" s="28">
        <v>1965</v>
      </c>
      <c r="X9" s="28">
        <v>20244963806</v>
      </c>
      <c r="Z9" s="28">
        <v>19582639536.395199</v>
      </c>
      <c r="AB9" s="31">
        <f>Z9/1236921523406*100</f>
        <v>1.5831755827542104</v>
      </c>
    </row>
    <row r="10" spans="1:28" ht="21.75" customHeight="1">
      <c r="A10" s="52" t="s">
        <v>20</v>
      </c>
      <c r="B10" s="52"/>
      <c r="C10" s="52"/>
      <c r="E10" s="53">
        <v>14361583</v>
      </c>
      <c r="F10" s="53"/>
      <c r="H10" s="29">
        <v>52763043882</v>
      </c>
      <c r="J10" s="29">
        <v>115572106183.255</v>
      </c>
      <c r="L10" s="29">
        <v>0</v>
      </c>
      <c r="N10" s="29">
        <v>0</v>
      </c>
      <c r="P10" s="29">
        <v>-5012786</v>
      </c>
      <c r="R10" s="29">
        <v>32304250496</v>
      </c>
      <c r="T10" s="29">
        <v>9348797</v>
      </c>
      <c r="V10" s="29">
        <v>6390</v>
      </c>
      <c r="X10" s="29">
        <v>34346560987</v>
      </c>
      <c r="Z10" s="29">
        <v>59277031806.824097</v>
      </c>
      <c r="AB10" s="78">
        <f t="shared" ref="AB10:AB43" si="0">Z10/1236921523406*100</f>
        <v>4.7923033664737469</v>
      </c>
    </row>
    <row r="11" spans="1:28" ht="21.75" customHeight="1">
      <c r="A11" s="52" t="s">
        <v>21</v>
      </c>
      <c r="B11" s="52"/>
      <c r="C11" s="52"/>
      <c r="E11" s="53">
        <v>7548750</v>
      </c>
      <c r="F11" s="53"/>
      <c r="H11" s="29">
        <v>26271357201</v>
      </c>
      <c r="J11" s="29">
        <v>67937911333.875</v>
      </c>
      <c r="L11" s="29">
        <v>0</v>
      </c>
      <c r="N11" s="29">
        <v>0</v>
      </c>
      <c r="P11" s="29">
        <v>0</v>
      </c>
      <c r="R11" s="29">
        <v>0</v>
      </c>
      <c r="T11" s="29">
        <v>7548750</v>
      </c>
      <c r="V11" s="29">
        <v>7590</v>
      </c>
      <c r="X11" s="29">
        <v>26271357201</v>
      </c>
      <c r="Z11" s="29">
        <v>56852122053.375</v>
      </c>
      <c r="AB11" s="78">
        <f t="shared" si="0"/>
        <v>4.5962594212789183</v>
      </c>
    </row>
    <row r="12" spans="1:28" ht="21.75" customHeight="1">
      <c r="A12" s="52" t="s">
        <v>22</v>
      </c>
      <c r="B12" s="52"/>
      <c r="C12" s="52"/>
      <c r="E12" s="53">
        <v>205512</v>
      </c>
      <c r="F12" s="53"/>
      <c r="H12" s="29">
        <v>29352488810</v>
      </c>
      <c r="J12" s="29">
        <v>124941823191.526</v>
      </c>
      <c r="L12" s="29">
        <v>0</v>
      </c>
      <c r="N12" s="29">
        <v>0</v>
      </c>
      <c r="P12" s="29">
        <v>0</v>
      </c>
      <c r="R12" s="29">
        <v>0</v>
      </c>
      <c r="T12" s="29">
        <v>205512</v>
      </c>
      <c r="V12" s="29">
        <v>529240</v>
      </c>
      <c r="X12" s="29">
        <v>29352488810</v>
      </c>
      <c r="Z12" s="29">
        <v>107924416109.09801</v>
      </c>
      <c r="AB12" s="78">
        <f t="shared" si="0"/>
        <v>8.7252436041306982</v>
      </c>
    </row>
    <row r="13" spans="1:28" ht="21.75" customHeight="1">
      <c r="A13" s="52" t="s">
        <v>23</v>
      </c>
      <c r="B13" s="52"/>
      <c r="C13" s="52"/>
      <c r="E13" s="53">
        <v>874864</v>
      </c>
      <c r="F13" s="53"/>
      <c r="H13" s="29">
        <v>34677091474</v>
      </c>
      <c r="J13" s="29">
        <v>52693748987.695999</v>
      </c>
      <c r="L13" s="29">
        <v>0</v>
      </c>
      <c r="N13" s="29">
        <v>0</v>
      </c>
      <c r="P13" s="29">
        <v>0</v>
      </c>
      <c r="R13" s="29">
        <v>0</v>
      </c>
      <c r="T13" s="29">
        <v>874864</v>
      </c>
      <c r="V13" s="29">
        <v>46850</v>
      </c>
      <c r="X13" s="29">
        <v>34677091474</v>
      </c>
      <c r="Z13" s="29">
        <v>40670545964.968002</v>
      </c>
      <c r="AB13" s="78">
        <f t="shared" si="0"/>
        <v>3.2880457810271722</v>
      </c>
    </row>
    <row r="14" spans="1:28" ht="21.75" customHeight="1">
      <c r="A14" s="52" t="s">
        <v>24</v>
      </c>
      <c r="B14" s="52"/>
      <c r="C14" s="52"/>
      <c r="E14" s="53">
        <v>8641947</v>
      </c>
      <c r="F14" s="53"/>
      <c r="H14" s="29">
        <v>44095938579</v>
      </c>
      <c r="J14" s="29">
        <v>63970579832.687401</v>
      </c>
      <c r="L14" s="29">
        <v>0</v>
      </c>
      <c r="N14" s="29">
        <v>0</v>
      </c>
      <c r="P14" s="29">
        <v>0</v>
      </c>
      <c r="R14" s="29">
        <v>0</v>
      </c>
      <c r="T14" s="29">
        <v>8641947</v>
      </c>
      <c r="V14" s="29">
        <v>7010</v>
      </c>
      <c r="X14" s="29">
        <v>44095938579</v>
      </c>
      <c r="Z14" s="29">
        <v>60111764695.326897</v>
      </c>
      <c r="AB14" s="78">
        <f t="shared" si="0"/>
        <v>4.8597880753018599</v>
      </c>
    </row>
    <row r="15" spans="1:28" ht="21.75" customHeight="1">
      <c r="A15" s="52" t="s">
        <v>25</v>
      </c>
      <c r="B15" s="52"/>
      <c r="C15" s="52"/>
      <c r="E15" s="53">
        <v>1938966</v>
      </c>
      <c r="F15" s="53"/>
      <c r="H15" s="29">
        <v>5513187293</v>
      </c>
      <c r="J15" s="29">
        <v>18970421037.2052</v>
      </c>
      <c r="L15" s="29">
        <v>0</v>
      </c>
      <c r="N15" s="29">
        <v>0</v>
      </c>
      <c r="P15" s="29">
        <v>0</v>
      </c>
      <c r="R15" s="29">
        <v>0</v>
      </c>
      <c r="T15" s="29">
        <v>1938966</v>
      </c>
      <c r="V15" s="29">
        <v>8070</v>
      </c>
      <c r="X15" s="29">
        <v>5513187293</v>
      </c>
      <c r="Z15" s="29">
        <v>15526500788.0574</v>
      </c>
      <c r="AB15" s="78">
        <f t="shared" si="0"/>
        <v>1.2552535059219816</v>
      </c>
    </row>
    <row r="16" spans="1:28" ht="21.75" customHeight="1">
      <c r="A16" s="52" t="s">
        <v>26</v>
      </c>
      <c r="B16" s="52"/>
      <c r="C16" s="52"/>
      <c r="E16" s="53">
        <v>593897</v>
      </c>
      <c r="F16" s="53"/>
      <c r="H16" s="29">
        <v>10026425244</v>
      </c>
      <c r="J16" s="29">
        <v>11302892459.3242</v>
      </c>
      <c r="L16" s="29">
        <v>0</v>
      </c>
      <c r="N16" s="29">
        <v>0</v>
      </c>
      <c r="P16" s="29">
        <v>0</v>
      </c>
      <c r="R16" s="29">
        <v>0</v>
      </c>
      <c r="T16" s="29">
        <v>593897</v>
      </c>
      <c r="V16" s="29">
        <v>16270</v>
      </c>
      <c r="X16" s="29">
        <v>10026425244</v>
      </c>
      <c r="Z16" s="29">
        <v>9588011486.6112995</v>
      </c>
      <c r="AB16" s="78">
        <f t="shared" si="0"/>
        <v>0.7751511559286034</v>
      </c>
    </row>
    <row r="17" spans="1:28" ht="21.75" customHeight="1">
      <c r="A17" s="52" t="s">
        <v>27</v>
      </c>
      <c r="B17" s="52"/>
      <c r="C17" s="52"/>
      <c r="E17" s="53">
        <v>566007</v>
      </c>
      <c r="F17" s="53"/>
      <c r="H17" s="29">
        <v>6892810051</v>
      </c>
      <c r="J17" s="29">
        <v>5852203000.5738001</v>
      </c>
      <c r="L17" s="29">
        <v>0</v>
      </c>
      <c r="N17" s="29">
        <v>0</v>
      </c>
      <c r="P17" s="29">
        <v>0</v>
      </c>
      <c r="R17" s="29">
        <v>0</v>
      </c>
      <c r="T17" s="29">
        <v>566007</v>
      </c>
      <c r="V17" s="29">
        <v>8390</v>
      </c>
      <c r="X17" s="29">
        <v>6892810051</v>
      </c>
      <c r="Z17" s="29">
        <v>4712090515.8170996</v>
      </c>
      <c r="AB17" s="78">
        <f t="shared" si="0"/>
        <v>0.38095306991197292</v>
      </c>
    </row>
    <row r="18" spans="1:28" ht="21.75" customHeight="1">
      <c r="A18" s="52" t="s">
        <v>28</v>
      </c>
      <c r="B18" s="52"/>
      <c r="C18" s="52"/>
      <c r="E18" s="53">
        <v>7675839</v>
      </c>
      <c r="F18" s="53"/>
      <c r="H18" s="29">
        <v>34578521514</v>
      </c>
      <c r="J18" s="29">
        <v>53239368304.064697</v>
      </c>
      <c r="L18" s="29">
        <v>0</v>
      </c>
      <c r="N18" s="29">
        <v>0</v>
      </c>
      <c r="P18" s="29">
        <v>0</v>
      </c>
      <c r="R18" s="29">
        <v>0</v>
      </c>
      <c r="T18" s="29">
        <v>7675839</v>
      </c>
      <c r="V18" s="29">
        <v>6010</v>
      </c>
      <c r="X18" s="29">
        <v>34578521514</v>
      </c>
      <c r="Z18" s="29">
        <v>45775193634.825302</v>
      </c>
      <c r="AB18" s="78">
        <f t="shared" si="0"/>
        <v>3.7007354766354341</v>
      </c>
    </row>
    <row r="19" spans="1:28" ht="21.75" customHeight="1">
      <c r="A19" s="52" t="s">
        <v>29</v>
      </c>
      <c r="B19" s="52"/>
      <c r="C19" s="52"/>
      <c r="E19" s="53">
        <v>562500</v>
      </c>
      <c r="F19" s="53"/>
      <c r="H19" s="29">
        <v>5269780618</v>
      </c>
      <c r="J19" s="29">
        <v>5475469893.75</v>
      </c>
      <c r="L19" s="29">
        <v>0</v>
      </c>
      <c r="N19" s="29">
        <v>0</v>
      </c>
      <c r="P19" s="29">
        <v>0</v>
      </c>
      <c r="R19" s="29">
        <v>0</v>
      </c>
      <c r="T19" s="29">
        <v>562500</v>
      </c>
      <c r="V19" s="29">
        <v>8730</v>
      </c>
      <c r="X19" s="29">
        <v>5269780618</v>
      </c>
      <c r="Z19" s="29">
        <v>4872665868.75</v>
      </c>
      <c r="AB19" s="78">
        <f t="shared" si="0"/>
        <v>0.39393492445119532</v>
      </c>
    </row>
    <row r="20" spans="1:28" ht="21.75" customHeight="1">
      <c r="A20" s="52" t="s">
        <v>30</v>
      </c>
      <c r="B20" s="52"/>
      <c r="C20" s="52"/>
      <c r="E20" s="53">
        <v>1742558</v>
      </c>
      <c r="F20" s="53"/>
      <c r="H20" s="29">
        <v>8683005148</v>
      </c>
      <c r="J20" s="29">
        <v>14282267100.211599</v>
      </c>
      <c r="L20" s="29">
        <v>0</v>
      </c>
      <c r="N20" s="29">
        <v>0</v>
      </c>
      <c r="P20" s="29">
        <v>-1742558</v>
      </c>
      <c r="R20" s="29">
        <v>12718780321</v>
      </c>
      <c r="T20" s="29">
        <v>0</v>
      </c>
      <c r="V20" s="29">
        <v>0</v>
      </c>
      <c r="X20" s="29">
        <v>0</v>
      </c>
      <c r="Z20" s="29">
        <v>0</v>
      </c>
      <c r="AB20" s="78">
        <f t="shared" si="0"/>
        <v>0</v>
      </c>
    </row>
    <row r="21" spans="1:28" ht="21.75" customHeight="1">
      <c r="A21" s="52" t="s">
        <v>31</v>
      </c>
      <c r="B21" s="52"/>
      <c r="C21" s="52"/>
      <c r="E21" s="53">
        <v>8098207</v>
      </c>
      <c r="F21" s="53"/>
      <c r="H21" s="29">
        <v>29999088463</v>
      </c>
      <c r="J21" s="29">
        <v>46044033037.169701</v>
      </c>
      <c r="L21" s="29">
        <v>0</v>
      </c>
      <c r="N21" s="29">
        <v>0</v>
      </c>
      <c r="P21" s="29">
        <v>0</v>
      </c>
      <c r="R21" s="29">
        <v>0</v>
      </c>
      <c r="T21" s="29">
        <v>8098207</v>
      </c>
      <c r="V21" s="29">
        <v>6290</v>
      </c>
      <c r="X21" s="29">
        <v>29999088463</v>
      </c>
      <c r="Z21" s="29">
        <v>50543973438.708099</v>
      </c>
      <c r="AB21" s="78">
        <f t="shared" si="0"/>
        <v>4.0862716415128491</v>
      </c>
    </row>
    <row r="22" spans="1:28" ht="21.75" customHeight="1">
      <c r="A22" s="52" t="s">
        <v>32</v>
      </c>
      <c r="B22" s="52"/>
      <c r="C22" s="52"/>
      <c r="E22" s="53">
        <v>2266796</v>
      </c>
      <c r="F22" s="53"/>
      <c r="H22" s="29">
        <v>50909946356</v>
      </c>
      <c r="J22" s="29">
        <v>54454915476.133202</v>
      </c>
      <c r="L22" s="29">
        <v>0</v>
      </c>
      <c r="N22" s="29">
        <v>0</v>
      </c>
      <c r="P22" s="29">
        <v>0</v>
      </c>
      <c r="R22" s="29">
        <v>0</v>
      </c>
      <c r="T22" s="29">
        <v>2266796</v>
      </c>
      <c r="V22" s="29">
        <v>17780</v>
      </c>
      <c r="X22" s="29">
        <v>50909946356</v>
      </c>
      <c r="Z22" s="29">
        <v>39992085797.837601</v>
      </c>
      <c r="AB22" s="78">
        <f t="shared" si="0"/>
        <v>3.2331950767349391</v>
      </c>
    </row>
    <row r="23" spans="1:28" ht="21.75" customHeight="1">
      <c r="A23" s="52" t="s">
        <v>33</v>
      </c>
      <c r="B23" s="52"/>
      <c r="C23" s="52"/>
      <c r="E23" s="53">
        <v>2646231</v>
      </c>
      <c r="F23" s="53"/>
      <c r="H23" s="29">
        <v>30041716477</v>
      </c>
      <c r="J23" s="29">
        <v>43981741875.697502</v>
      </c>
      <c r="L23" s="29">
        <v>0</v>
      </c>
      <c r="N23" s="29">
        <v>0</v>
      </c>
      <c r="P23" s="29">
        <v>0</v>
      </c>
      <c r="R23" s="29">
        <v>0</v>
      </c>
      <c r="T23" s="29">
        <v>2646231</v>
      </c>
      <c r="V23" s="29">
        <v>15090</v>
      </c>
      <c r="X23" s="29">
        <v>30041716477</v>
      </c>
      <c r="Z23" s="29">
        <v>39622954322.643303</v>
      </c>
      <c r="AB23" s="78">
        <f t="shared" si="0"/>
        <v>3.2033523204881362</v>
      </c>
    </row>
    <row r="24" spans="1:28" ht="21.75" customHeight="1">
      <c r="A24" s="52" t="s">
        <v>34</v>
      </c>
      <c r="B24" s="52"/>
      <c r="C24" s="52"/>
      <c r="E24" s="53">
        <v>446091</v>
      </c>
      <c r="F24" s="53"/>
      <c r="H24" s="29">
        <v>9938416882</v>
      </c>
      <c r="J24" s="29">
        <v>60916490654.363403</v>
      </c>
      <c r="L24" s="29">
        <v>0</v>
      </c>
      <c r="N24" s="29">
        <v>0</v>
      </c>
      <c r="P24" s="29">
        <v>0</v>
      </c>
      <c r="R24" s="29">
        <v>0</v>
      </c>
      <c r="T24" s="29">
        <v>446091</v>
      </c>
      <c r="V24" s="29">
        <v>125970</v>
      </c>
      <c r="X24" s="29">
        <v>9938416882</v>
      </c>
      <c r="Z24" s="29">
        <v>55759703006.322899</v>
      </c>
      <c r="AB24" s="78">
        <f t="shared" si="0"/>
        <v>4.5079418500845874</v>
      </c>
    </row>
    <row r="25" spans="1:28" ht="21.75" customHeight="1">
      <c r="A25" s="52" t="s">
        <v>35</v>
      </c>
      <c r="B25" s="52"/>
      <c r="C25" s="52"/>
      <c r="E25" s="53">
        <v>14867661</v>
      </c>
      <c r="F25" s="53"/>
      <c r="H25" s="29">
        <v>41203133606</v>
      </c>
      <c r="J25" s="29">
        <v>69986970003.349701</v>
      </c>
      <c r="L25" s="29">
        <v>2922703</v>
      </c>
      <c r="N25" s="29">
        <v>0</v>
      </c>
      <c r="P25" s="29">
        <v>0</v>
      </c>
      <c r="R25" s="29">
        <v>0</v>
      </c>
      <c r="T25" s="29">
        <v>17790364</v>
      </c>
      <c r="V25" s="29">
        <v>3666</v>
      </c>
      <c r="X25" s="29">
        <v>41203133606</v>
      </c>
      <c r="Z25" s="29">
        <v>64715327886.702499</v>
      </c>
      <c r="AB25" s="78">
        <f t="shared" si="0"/>
        <v>5.2319671589594217</v>
      </c>
    </row>
    <row r="26" spans="1:28" ht="21.75" customHeight="1">
      <c r="A26" s="52" t="s">
        <v>36</v>
      </c>
      <c r="B26" s="52"/>
      <c r="C26" s="52"/>
      <c r="E26" s="53">
        <v>1882479</v>
      </c>
      <c r="F26" s="53"/>
      <c r="H26" s="29">
        <v>21531184347</v>
      </c>
      <c r="J26" s="29">
        <v>30970236910.9314</v>
      </c>
      <c r="L26" s="29">
        <v>0</v>
      </c>
      <c r="N26" s="29">
        <v>0</v>
      </c>
      <c r="P26" s="29">
        <v>0</v>
      </c>
      <c r="R26" s="29">
        <v>0</v>
      </c>
      <c r="T26" s="29">
        <v>1882479</v>
      </c>
      <c r="V26" s="29">
        <v>13080</v>
      </c>
      <c r="X26" s="29">
        <v>21531184347</v>
      </c>
      <c r="Z26" s="29">
        <v>24432490880.276402</v>
      </c>
      <c r="AB26" s="78">
        <f t="shared" si="0"/>
        <v>1.9752660470325427</v>
      </c>
    </row>
    <row r="27" spans="1:28" ht="21.75" customHeight="1">
      <c r="A27" s="52" t="s">
        <v>37</v>
      </c>
      <c r="B27" s="52"/>
      <c r="C27" s="52"/>
      <c r="E27" s="53">
        <v>25385242</v>
      </c>
      <c r="F27" s="53"/>
      <c r="H27" s="29">
        <v>66239956782</v>
      </c>
      <c r="J27" s="29">
        <v>100554544204.72501</v>
      </c>
      <c r="L27" s="29">
        <v>1291848</v>
      </c>
      <c r="N27" s="29">
        <v>4401983442</v>
      </c>
      <c r="P27" s="29">
        <v>0</v>
      </c>
      <c r="R27" s="29">
        <v>0</v>
      </c>
      <c r="T27" s="29">
        <v>26677090</v>
      </c>
      <c r="V27" s="29">
        <v>3394</v>
      </c>
      <c r="X27" s="29">
        <v>70641940224</v>
      </c>
      <c r="Z27" s="29">
        <v>89842153464.054199</v>
      </c>
      <c r="AB27" s="78">
        <f t="shared" si="0"/>
        <v>7.2633673005110229</v>
      </c>
    </row>
    <row r="28" spans="1:28" ht="21.75" customHeight="1">
      <c r="A28" s="52" t="s">
        <v>38</v>
      </c>
      <c r="B28" s="52"/>
      <c r="C28" s="52"/>
      <c r="E28" s="53">
        <v>1427592</v>
      </c>
      <c r="F28" s="53"/>
      <c r="H28" s="29">
        <v>10648772356</v>
      </c>
      <c r="J28" s="29">
        <v>15893766329.2848</v>
      </c>
      <c r="L28" s="29">
        <v>0</v>
      </c>
      <c r="N28" s="29">
        <v>0</v>
      </c>
      <c r="P28" s="29">
        <v>0</v>
      </c>
      <c r="R28" s="29">
        <v>0</v>
      </c>
      <c r="T28" s="29">
        <v>1427592</v>
      </c>
      <c r="V28" s="29">
        <v>12470</v>
      </c>
      <c r="X28" s="29">
        <v>10648772356</v>
      </c>
      <c r="Z28" s="29">
        <v>17664462221.584801</v>
      </c>
      <c r="AB28" s="78">
        <f t="shared" si="0"/>
        <v>1.4280988637778536</v>
      </c>
    </row>
    <row r="29" spans="1:28" ht="21.75" customHeight="1">
      <c r="A29" s="52" t="s">
        <v>39</v>
      </c>
      <c r="B29" s="52"/>
      <c r="C29" s="52"/>
      <c r="E29" s="53">
        <v>15571808</v>
      </c>
      <c r="F29" s="53"/>
      <c r="H29" s="29">
        <v>40634855069</v>
      </c>
      <c r="J29" s="29">
        <v>29187766238.738201</v>
      </c>
      <c r="L29" s="29">
        <v>0</v>
      </c>
      <c r="N29" s="29">
        <v>0</v>
      </c>
      <c r="P29" s="29">
        <v>0</v>
      </c>
      <c r="R29" s="29">
        <v>0</v>
      </c>
      <c r="T29" s="29">
        <v>15571808</v>
      </c>
      <c r="V29" s="29">
        <v>1519</v>
      </c>
      <c r="X29" s="29">
        <v>40634855069</v>
      </c>
      <c r="Z29" s="29">
        <v>23470734206.799</v>
      </c>
      <c r="AB29" s="78">
        <f t="shared" si="0"/>
        <v>1.897511989456675</v>
      </c>
    </row>
    <row r="30" spans="1:28" ht="21.75" customHeight="1">
      <c r="A30" s="52" t="s">
        <v>40</v>
      </c>
      <c r="B30" s="52"/>
      <c r="C30" s="52"/>
      <c r="E30" s="53">
        <v>2513000</v>
      </c>
      <c r="F30" s="53"/>
      <c r="H30" s="29">
        <v>15823366650</v>
      </c>
      <c r="J30" s="29">
        <v>18302836903.400002</v>
      </c>
      <c r="L30" s="29">
        <v>0</v>
      </c>
      <c r="N30" s="29">
        <v>0</v>
      </c>
      <c r="P30" s="29">
        <v>-1256501</v>
      </c>
      <c r="R30" s="29">
        <v>9700012827</v>
      </c>
      <c r="T30" s="29">
        <v>1256499</v>
      </c>
      <c r="V30" s="29">
        <v>6560</v>
      </c>
      <c r="X30" s="29">
        <v>7911677026</v>
      </c>
      <c r="Z30" s="29">
        <v>8178917883.5087996</v>
      </c>
      <c r="AB30" s="78">
        <f t="shared" si="0"/>
        <v>0.66123175389391287</v>
      </c>
    </row>
    <row r="31" spans="1:28" ht="21.75" customHeight="1">
      <c r="A31" s="52" t="s">
        <v>41</v>
      </c>
      <c r="B31" s="52"/>
      <c r="C31" s="52"/>
      <c r="E31" s="53">
        <v>1183037</v>
      </c>
      <c r="F31" s="53"/>
      <c r="H31" s="29">
        <v>15882339882</v>
      </c>
      <c r="J31" s="29">
        <v>23090458078.883301</v>
      </c>
      <c r="L31" s="29">
        <v>0</v>
      </c>
      <c r="N31" s="29">
        <v>0</v>
      </c>
      <c r="P31" s="29">
        <v>-461037</v>
      </c>
      <c r="R31" s="29">
        <v>9216271818</v>
      </c>
      <c r="T31" s="29">
        <v>722000</v>
      </c>
      <c r="V31" s="29">
        <v>18050</v>
      </c>
      <c r="X31" s="29">
        <v>9692891596</v>
      </c>
      <c r="Z31" s="29">
        <v>12931361867</v>
      </c>
      <c r="AB31" s="78">
        <f t="shared" si="0"/>
        <v>1.0454472351157791</v>
      </c>
    </row>
    <row r="32" spans="1:28" ht="21.75" customHeight="1">
      <c r="A32" s="52" t="s">
        <v>42</v>
      </c>
      <c r="B32" s="52"/>
      <c r="C32" s="52"/>
      <c r="E32" s="53">
        <v>12571885</v>
      </c>
      <c r="F32" s="53"/>
      <c r="H32" s="29">
        <v>71214143085</v>
      </c>
      <c r="J32" s="29">
        <v>198223051787.01599</v>
      </c>
      <c r="L32" s="29">
        <v>0</v>
      </c>
      <c r="N32" s="29">
        <v>0</v>
      </c>
      <c r="P32" s="29">
        <v>-361294</v>
      </c>
      <c r="R32" s="29">
        <v>5576556530</v>
      </c>
      <c r="T32" s="29">
        <v>12210591</v>
      </c>
      <c r="V32" s="29">
        <v>13700</v>
      </c>
      <c r="X32" s="29">
        <v>69167573089</v>
      </c>
      <c r="Z32" s="29">
        <v>165991982902.509</v>
      </c>
      <c r="AB32" s="78">
        <f t="shared" si="0"/>
        <v>13.419766716115648</v>
      </c>
    </row>
    <row r="33" spans="1:28" ht="21.75" customHeight="1">
      <c r="A33" s="52" t="s">
        <v>43</v>
      </c>
      <c r="B33" s="52"/>
      <c r="C33" s="52"/>
      <c r="E33" s="53">
        <v>2004728</v>
      </c>
      <c r="F33" s="53"/>
      <c r="H33" s="29">
        <v>27291208892</v>
      </c>
      <c r="J33" s="29">
        <v>42649122342.886398</v>
      </c>
      <c r="L33" s="29">
        <v>0</v>
      </c>
      <c r="N33" s="29">
        <v>0</v>
      </c>
      <c r="P33" s="29">
        <v>0</v>
      </c>
      <c r="R33" s="29">
        <v>0</v>
      </c>
      <c r="T33" s="29">
        <v>2004728</v>
      </c>
      <c r="V33" s="29">
        <v>20490</v>
      </c>
      <c r="X33" s="29">
        <v>27291208892</v>
      </c>
      <c r="Z33" s="29">
        <v>40759352462.954399</v>
      </c>
      <c r="AB33" s="78">
        <f t="shared" si="0"/>
        <v>3.2952254198567927</v>
      </c>
    </row>
    <row r="34" spans="1:28" ht="21.75" customHeight="1">
      <c r="A34" s="52" t="s">
        <v>44</v>
      </c>
      <c r="B34" s="52"/>
      <c r="C34" s="52"/>
      <c r="E34" s="53">
        <v>257500</v>
      </c>
      <c r="F34" s="53"/>
      <c r="H34" s="29">
        <v>4208347525</v>
      </c>
      <c r="J34" s="29">
        <v>4806134165.25</v>
      </c>
      <c r="L34" s="29">
        <v>0</v>
      </c>
      <c r="N34" s="29">
        <v>0</v>
      </c>
      <c r="P34" s="29">
        <v>0</v>
      </c>
      <c r="R34" s="29">
        <v>0</v>
      </c>
      <c r="T34" s="29">
        <v>257500</v>
      </c>
      <c r="V34" s="29">
        <v>16430</v>
      </c>
      <c r="X34" s="29">
        <v>4208347525</v>
      </c>
      <c r="Z34" s="29">
        <v>4198021495.75</v>
      </c>
      <c r="AB34" s="78">
        <f t="shared" si="0"/>
        <v>0.33939271136541338</v>
      </c>
    </row>
    <row r="35" spans="1:28" ht="21.75" customHeight="1">
      <c r="A35" s="52" t="s">
        <v>45</v>
      </c>
      <c r="B35" s="52"/>
      <c r="C35" s="52"/>
      <c r="E35" s="53">
        <v>2174134</v>
      </c>
      <c r="F35" s="53"/>
      <c r="H35" s="29">
        <v>25389887771</v>
      </c>
      <c r="J35" s="29">
        <v>35552764520.086403</v>
      </c>
      <c r="L35" s="29">
        <v>0</v>
      </c>
      <c r="N35" s="29">
        <v>0</v>
      </c>
      <c r="P35" s="29">
        <v>0</v>
      </c>
      <c r="R35" s="29">
        <v>0</v>
      </c>
      <c r="T35" s="29">
        <v>2174134</v>
      </c>
      <c r="V35" s="29">
        <v>13460</v>
      </c>
      <c r="X35" s="29">
        <v>25389887771</v>
      </c>
      <c r="Z35" s="29">
        <v>29037634128.6628</v>
      </c>
      <c r="AB35" s="78">
        <f t="shared" si="0"/>
        <v>2.3475728717780306</v>
      </c>
    </row>
    <row r="36" spans="1:28" ht="21.75" customHeight="1">
      <c r="A36" s="52" t="s">
        <v>46</v>
      </c>
      <c r="B36" s="52"/>
      <c r="C36" s="52"/>
      <c r="E36" s="53">
        <v>6238343</v>
      </c>
      <c r="F36" s="53"/>
      <c r="H36" s="29">
        <v>19932859164</v>
      </c>
      <c r="J36" s="29">
        <v>24574778816.181702</v>
      </c>
      <c r="L36" s="29">
        <v>0</v>
      </c>
      <c r="N36" s="29">
        <v>0</v>
      </c>
      <c r="P36" s="29">
        <v>0</v>
      </c>
      <c r="R36" s="29">
        <v>0</v>
      </c>
      <c r="T36" s="29">
        <v>6238343</v>
      </c>
      <c r="V36" s="29">
        <v>3715</v>
      </c>
      <c r="X36" s="29">
        <v>19932859164</v>
      </c>
      <c r="Z36" s="29">
        <v>22996298060.986099</v>
      </c>
      <c r="AB36" s="78">
        <f t="shared" si="0"/>
        <v>1.8591557852161271</v>
      </c>
    </row>
    <row r="37" spans="1:28" ht="21.75" customHeight="1">
      <c r="A37" s="52" t="s">
        <v>47</v>
      </c>
      <c r="B37" s="52"/>
      <c r="C37" s="52"/>
      <c r="E37" s="53">
        <v>1860902</v>
      </c>
      <c r="F37" s="53"/>
      <c r="H37" s="29">
        <v>9256520576</v>
      </c>
      <c r="J37" s="29">
        <v>13608831966.969801</v>
      </c>
      <c r="L37" s="29">
        <v>0</v>
      </c>
      <c r="N37" s="29">
        <v>0</v>
      </c>
      <c r="P37" s="29">
        <v>-1860902</v>
      </c>
      <c r="R37" s="29">
        <v>13021024537</v>
      </c>
      <c r="T37" s="29">
        <v>0</v>
      </c>
      <c r="V37" s="29">
        <v>0</v>
      </c>
      <c r="X37" s="29">
        <v>0</v>
      </c>
      <c r="Z37" s="29">
        <v>0</v>
      </c>
      <c r="AB37" s="78">
        <f t="shared" si="0"/>
        <v>0</v>
      </c>
    </row>
    <row r="38" spans="1:28" ht="21.75" customHeight="1">
      <c r="A38" s="52" t="s">
        <v>48</v>
      </c>
      <c r="B38" s="52"/>
      <c r="C38" s="52"/>
      <c r="E38" s="53">
        <v>6850000</v>
      </c>
      <c r="F38" s="53"/>
      <c r="H38" s="29">
        <v>22740179234</v>
      </c>
      <c r="J38" s="29">
        <v>40170562545</v>
      </c>
      <c r="L38" s="29">
        <v>0</v>
      </c>
      <c r="N38" s="29">
        <v>0</v>
      </c>
      <c r="P38" s="29">
        <v>-900000</v>
      </c>
      <c r="R38" s="29">
        <v>5054623402</v>
      </c>
      <c r="T38" s="29">
        <v>5950000</v>
      </c>
      <c r="V38" s="29">
        <v>5630</v>
      </c>
      <c r="X38" s="29">
        <v>19752418459</v>
      </c>
      <c r="Z38" s="29">
        <v>33239556595</v>
      </c>
      <c r="AB38" s="78">
        <f t="shared" si="0"/>
        <v>2.6872809605148764</v>
      </c>
    </row>
    <row r="39" spans="1:28" ht="21.75" customHeight="1">
      <c r="A39" s="52" t="s">
        <v>49</v>
      </c>
      <c r="B39" s="52"/>
      <c r="C39" s="52"/>
      <c r="E39" s="53">
        <v>360000</v>
      </c>
      <c r="F39" s="53"/>
      <c r="H39" s="29">
        <v>3549219768</v>
      </c>
      <c r="J39" s="29">
        <v>4643823600</v>
      </c>
      <c r="L39" s="29">
        <v>0</v>
      </c>
      <c r="N39" s="29">
        <v>0</v>
      </c>
      <c r="P39" s="29">
        <v>0</v>
      </c>
      <c r="R39" s="29">
        <v>0</v>
      </c>
      <c r="T39" s="29">
        <v>360000</v>
      </c>
      <c r="V39" s="29">
        <v>11720</v>
      </c>
      <c r="X39" s="29">
        <v>3549219768</v>
      </c>
      <c r="Z39" s="29">
        <v>4186585584</v>
      </c>
      <c r="AB39" s="78">
        <f t="shared" si="0"/>
        <v>0.33846816510006023</v>
      </c>
    </row>
    <row r="40" spans="1:28" ht="21.75" customHeight="1">
      <c r="A40" s="52" t="s">
        <v>50</v>
      </c>
      <c r="B40" s="52"/>
      <c r="C40" s="52"/>
      <c r="E40" s="53">
        <v>133750</v>
      </c>
      <c r="F40" s="53"/>
      <c r="H40" s="29">
        <v>3821953598</v>
      </c>
      <c r="J40" s="29">
        <v>5547533502.5</v>
      </c>
      <c r="L40" s="29">
        <v>0</v>
      </c>
      <c r="N40" s="29">
        <v>0</v>
      </c>
      <c r="P40" s="29">
        <v>0</v>
      </c>
      <c r="R40" s="29">
        <v>0</v>
      </c>
      <c r="T40" s="29">
        <v>133750</v>
      </c>
      <c r="V40" s="29">
        <v>38600</v>
      </c>
      <c r="X40" s="29">
        <v>3821953598</v>
      </c>
      <c r="Z40" s="29">
        <v>5122841942.5</v>
      </c>
      <c r="AB40" s="78">
        <f t="shared" si="0"/>
        <v>0.41416062745789151</v>
      </c>
    </row>
    <row r="41" spans="1:28" ht="21.75" customHeight="1">
      <c r="A41" s="52" t="s">
        <v>51</v>
      </c>
      <c r="B41" s="52"/>
      <c r="C41" s="52"/>
      <c r="E41" s="53">
        <v>0</v>
      </c>
      <c r="F41" s="53"/>
      <c r="H41" s="29">
        <v>0</v>
      </c>
      <c r="J41" s="29">
        <v>0</v>
      </c>
      <c r="L41" s="29">
        <v>1500000</v>
      </c>
      <c r="N41" s="29">
        <v>12182124600</v>
      </c>
      <c r="P41" s="29">
        <v>0</v>
      </c>
      <c r="R41" s="29">
        <v>0</v>
      </c>
      <c r="T41" s="29">
        <v>1500000</v>
      </c>
      <c r="V41" s="29">
        <v>9470</v>
      </c>
      <c r="X41" s="29">
        <v>12182124600</v>
      </c>
      <c r="Z41" s="29">
        <v>14095195350</v>
      </c>
      <c r="AB41" s="78">
        <f t="shared" si="0"/>
        <v>1.139538368706474</v>
      </c>
    </row>
    <row r="42" spans="1:28" ht="21.75" customHeight="1">
      <c r="A42" s="52" t="s">
        <v>52</v>
      </c>
      <c r="B42" s="52"/>
      <c r="C42" s="52"/>
      <c r="E42" s="53">
        <v>0</v>
      </c>
      <c r="F42" s="53"/>
      <c r="H42" s="29">
        <v>0</v>
      </c>
      <c r="J42" s="29">
        <v>0</v>
      </c>
      <c r="L42" s="29">
        <v>1109723</v>
      </c>
      <c r="N42" s="29">
        <v>8337153618</v>
      </c>
      <c r="P42" s="29">
        <v>0</v>
      </c>
      <c r="R42" s="29">
        <v>0</v>
      </c>
      <c r="T42" s="29">
        <v>1109723</v>
      </c>
      <c r="V42" s="29">
        <v>7060</v>
      </c>
      <c r="X42" s="29">
        <v>8337153618</v>
      </c>
      <c r="Z42" s="29">
        <v>7774082578.9426003</v>
      </c>
      <c r="AB42" s="78">
        <f t="shared" si="0"/>
        <v>0.62850249040341755</v>
      </c>
    </row>
    <row r="43" spans="1:28" ht="21.75" customHeight="1">
      <c r="A43" s="54" t="s">
        <v>53</v>
      </c>
      <c r="B43" s="54"/>
      <c r="C43" s="54"/>
      <c r="D43" s="41"/>
      <c r="E43" s="53">
        <v>0</v>
      </c>
      <c r="F43" s="77"/>
      <c r="H43" s="30">
        <v>0</v>
      </c>
      <c r="J43" s="30">
        <v>0</v>
      </c>
      <c r="L43" s="76">
        <v>3250000</v>
      </c>
      <c r="N43" s="30">
        <v>24155644226</v>
      </c>
      <c r="P43" s="76">
        <v>0</v>
      </c>
      <c r="R43" s="30">
        <v>0</v>
      </c>
      <c r="T43" s="30">
        <v>3250000</v>
      </c>
      <c r="V43" s="76">
        <v>6180</v>
      </c>
      <c r="X43" s="30">
        <v>24155644226</v>
      </c>
      <c r="Z43" s="30">
        <f>19929742950-3</f>
        <v>19929742947</v>
      </c>
      <c r="AB43" s="78">
        <f t="shared" si="0"/>
        <v>1.6112374608957609</v>
      </c>
    </row>
    <row r="44" spans="1:28" ht="21.75" customHeight="1">
      <c r="A44" s="51" t="s">
        <v>54</v>
      </c>
      <c r="B44" s="51"/>
      <c r="C44" s="51"/>
      <c r="D44" s="51"/>
      <c r="F44" s="76"/>
      <c r="H44" s="27">
        <v>798625710103</v>
      </c>
      <c r="J44" s="27">
        <v>1419662572463.04</v>
      </c>
      <c r="L44" s="76"/>
      <c r="N44" s="27">
        <v>49076905886</v>
      </c>
      <c r="P44" s="76"/>
      <c r="R44" s="27">
        <v>87591519931</v>
      </c>
      <c r="T44" s="27">
        <v>161974360</v>
      </c>
      <c r="V44" s="76"/>
      <c r="X44" s="27">
        <v>792211138689</v>
      </c>
      <c r="Z44" s="27">
        <f>SUM(Z9:Z43)</f>
        <v>1199378441483.7908</v>
      </c>
      <c r="AB44" s="39">
        <f>SUM(AB9:AB43)</f>
        <v>96.964796778793996</v>
      </c>
    </row>
    <row r="46" spans="1:28">
      <c r="Z46" s="42"/>
    </row>
    <row r="47" spans="1:28">
      <c r="J47" s="42"/>
      <c r="Z47" s="42"/>
    </row>
    <row r="49" spans="10:26">
      <c r="J49" s="42"/>
      <c r="Z49" s="42"/>
    </row>
    <row r="51" spans="10:26">
      <c r="R51" s="42"/>
    </row>
  </sheetData>
  <mergeCells count="84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4:D44"/>
    <mergeCell ref="A41:C41"/>
    <mergeCell ref="E41:F41"/>
    <mergeCell ref="A42:C42"/>
    <mergeCell ref="E42:F42"/>
    <mergeCell ref="A43:C43"/>
    <mergeCell ref="E43:F43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</row>
    <row r="2" spans="1:25" ht="21.75" customHeight="1">
      <c r="A2" s="59" t="s">
        <v>97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</row>
    <row r="3" spans="1:25" ht="21.75" customHeight="1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</row>
    <row r="4" spans="1:25" ht="7.35" customHeight="1"/>
    <row r="5" spans="1:25" ht="14.45" customHeight="1">
      <c r="A5" s="60" t="s">
        <v>185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</row>
    <row r="6" spans="1:25" ht="7.35" customHeight="1"/>
    <row r="7" spans="1:25" ht="14.45" customHeight="1">
      <c r="E7" s="55" t="s">
        <v>116</v>
      </c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Y7" s="2" t="s">
        <v>117</v>
      </c>
    </row>
    <row r="8" spans="1:25" ht="29.1" customHeight="1">
      <c r="A8" s="2" t="s">
        <v>186</v>
      </c>
      <c r="C8" s="2" t="s">
        <v>187</v>
      </c>
      <c r="E8" s="14" t="s">
        <v>59</v>
      </c>
      <c r="F8" s="3"/>
      <c r="G8" s="14" t="s">
        <v>13</v>
      </c>
      <c r="H8" s="3"/>
      <c r="I8" s="14" t="s">
        <v>58</v>
      </c>
      <c r="J8" s="3"/>
      <c r="K8" s="14" t="s">
        <v>188</v>
      </c>
      <c r="L8" s="3"/>
      <c r="M8" s="14" t="s">
        <v>189</v>
      </c>
      <c r="N8" s="3"/>
      <c r="O8" s="14" t="s">
        <v>190</v>
      </c>
      <c r="P8" s="3"/>
      <c r="Q8" s="14" t="s">
        <v>191</v>
      </c>
      <c r="R8" s="3"/>
      <c r="S8" s="14" t="s">
        <v>192</v>
      </c>
      <c r="T8" s="3"/>
      <c r="U8" s="14" t="s">
        <v>193</v>
      </c>
      <c r="V8" s="3"/>
      <c r="W8" s="14" t="s">
        <v>194</v>
      </c>
      <c r="Y8" s="14" t="s">
        <v>194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53"/>
  <sheetViews>
    <sheetView rightToLeft="1" workbookViewId="0">
      <selection activeCell="I62" sqref="I62"/>
    </sheetView>
  </sheetViews>
  <sheetFormatPr defaultRowHeight="12.75"/>
  <cols>
    <col min="1" max="1" width="40.28515625" customWidth="1"/>
    <col min="2" max="2" width="1.28515625" customWidth="1"/>
    <col min="3" max="3" width="11.85546875" bestFit="1" customWidth="1"/>
    <col min="4" max="4" width="1.28515625" customWidth="1"/>
    <col min="5" max="5" width="17.85546875" bestFit="1" customWidth="1"/>
    <col min="6" max="6" width="1.28515625" customWidth="1"/>
    <col min="7" max="7" width="17.7109375" bestFit="1" customWidth="1"/>
    <col min="8" max="8" width="1.28515625" customWidth="1"/>
    <col min="9" max="9" width="26.28515625" bestFit="1" customWidth="1"/>
    <col min="10" max="10" width="1.28515625" customWidth="1"/>
    <col min="11" max="11" width="14.28515625" customWidth="1"/>
    <col min="12" max="12" width="1.28515625" customWidth="1"/>
    <col min="13" max="13" width="17.85546875" bestFit="1" customWidth="1"/>
    <col min="14" max="14" width="1.28515625" customWidth="1"/>
    <col min="15" max="15" width="17.570312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8" ht="21.75" customHeight="1">
      <c r="A2" s="59" t="s">
        <v>97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spans="1:18" ht="21.75" customHeight="1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</row>
    <row r="4" spans="1:18" ht="14.45" customHeight="1"/>
    <row r="5" spans="1:18" ht="14.45" customHeight="1">
      <c r="A5" s="60" t="s">
        <v>195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</row>
    <row r="6" spans="1:18" ht="14.45" customHeight="1">
      <c r="A6" s="55" t="s">
        <v>100</v>
      </c>
      <c r="C6" s="55" t="s">
        <v>116</v>
      </c>
      <c r="D6" s="55"/>
      <c r="E6" s="55"/>
      <c r="F6" s="55"/>
      <c r="G6" s="55"/>
      <c r="H6" s="55"/>
      <c r="I6" s="55"/>
      <c r="J6" s="16"/>
      <c r="K6" s="55" t="s">
        <v>117</v>
      </c>
      <c r="L6" s="55"/>
      <c r="M6" s="55"/>
      <c r="N6" s="55"/>
      <c r="O6" s="55"/>
      <c r="P6" s="55"/>
      <c r="Q6" s="55"/>
      <c r="R6" s="55"/>
    </row>
    <row r="7" spans="1:18" ht="50.25" customHeight="1">
      <c r="A7" s="55"/>
      <c r="C7" s="14" t="s">
        <v>13</v>
      </c>
      <c r="D7" s="17"/>
      <c r="E7" s="14" t="s">
        <v>15</v>
      </c>
      <c r="F7" s="17"/>
      <c r="G7" s="14" t="s">
        <v>183</v>
      </c>
      <c r="H7" s="17"/>
      <c r="I7" s="14" t="s">
        <v>196</v>
      </c>
      <c r="J7" s="16"/>
      <c r="K7" s="14" t="s">
        <v>13</v>
      </c>
      <c r="L7" s="17"/>
      <c r="M7" s="14" t="s">
        <v>15</v>
      </c>
      <c r="N7" s="17"/>
      <c r="O7" s="14" t="s">
        <v>183</v>
      </c>
      <c r="P7" s="17"/>
      <c r="Q7" s="69" t="s">
        <v>196</v>
      </c>
      <c r="R7" s="69"/>
    </row>
    <row r="8" spans="1:18" ht="21.75" customHeight="1">
      <c r="A8" s="5" t="s">
        <v>28</v>
      </c>
      <c r="C8" s="18">
        <v>7675839</v>
      </c>
      <c r="D8" s="16"/>
      <c r="E8" s="18">
        <v>45775193634</v>
      </c>
      <c r="F8" s="16"/>
      <c r="G8" s="18">
        <v>53239368304</v>
      </c>
      <c r="H8" s="16"/>
      <c r="I8" s="18">
        <v>-7464174669</v>
      </c>
      <c r="J8" s="16"/>
      <c r="K8" s="18">
        <v>7675839</v>
      </c>
      <c r="L8" s="16"/>
      <c r="M8" s="18">
        <v>45775193634</v>
      </c>
      <c r="N8" s="16"/>
      <c r="O8" s="18">
        <v>55905144971</v>
      </c>
      <c r="P8" s="16"/>
      <c r="Q8" s="68">
        <v>-10129951336</v>
      </c>
      <c r="R8" s="68"/>
    </row>
    <row r="9" spans="1:18" ht="21.75" customHeight="1">
      <c r="A9" s="7" t="s">
        <v>41</v>
      </c>
      <c r="C9" s="19">
        <v>722000</v>
      </c>
      <c r="D9" s="16"/>
      <c r="E9" s="19">
        <v>12931361867</v>
      </c>
      <c r="F9" s="16"/>
      <c r="G9" s="19">
        <v>14210903569</v>
      </c>
      <c r="H9" s="16"/>
      <c r="I9" s="19">
        <v>-1279541702</v>
      </c>
      <c r="J9" s="16"/>
      <c r="K9" s="19">
        <v>722000</v>
      </c>
      <c r="L9" s="16"/>
      <c r="M9" s="19">
        <v>12931361867</v>
      </c>
      <c r="N9" s="16"/>
      <c r="O9" s="19">
        <v>13905691642</v>
      </c>
      <c r="P9" s="16"/>
      <c r="Q9" s="64">
        <v>-974329775</v>
      </c>
      <c r="R9" s="64"/>
    </row>
    <row r="10" spans="1:18" ht="21.75" customHeight="1">
      <c r="A10" s="7" t="s">
        <v>25</v>
      </c>
      <c r="C10" s="19">
        <v>1938966</v>
      </c>
      <c r="D10" s="16"/>
      <c r="E10" s="19">
        <v>15526500788</v>
      </c>
      <c r="F10" s="16"/>
      <c r="G10" s="19">
        <v>18970421037</v>
      </c>
      <c r="H10" s="16"/>
      <c r="I10" s="19">
        <v>-3443920248</v>
      </c>
      <c r="J10" s="16"/>
      <c r="K10" s="19">
        <v>1938966</v>
      </c>
      <c r="L10" s="16"/>
      <c r="M10" s="19">
        <v>15526500788</v>
      </c>
      <c r="N10" s="16"/>
      <c r="O10" s="19">
        <v>15603459899</v>
      </c>
      <c r="P10" s="16"/>
      <c r="Q10" s="64">
        <v>-76959110</v>
      </c>
      <c r="R10" s="64"/>
    </row>
    <row r="11" spans="1:18" ht="21.75" customHeight="1">
      <c r="A11" s="7" t="s">
        <v>38</v>
      </c>
      <c r="C11" s="19">
        <v>1427592</v>
      </c>
      <c r="D11" s="16"/>
      <c r="E11" s="19">
        <v>17664462221</v>
      </c>
      <c r="F11" s="16"/>
      <c r="G11" s="19">
        <v>15893766329</v>
      </c>
      <c r="H11" s="16"/>
      <c r="I11" s="19">
        <v>1770695892</v>
      </c>
      <c r="J11" s="16"/>
      <c r="K11" s="19">
        <v>1427592</v>
      </c>
      <c r="L11" s="16"/>
      <c r="M11" s="19">
        <v>17664462221</v>
      </c>
      <c r="N11" s="16"/>
      <c r="O11" s="19">
        <v>13995580332</v>
      </c>
      <c r="P11" s="16"/>
      <c r="Q11" s="64">
        <v>3668881889</v>
      </c>
      <c r="R11" s="64"/>
    </row>
    <row r="12" spans="1:18" ht="21.75" customHeight="1">
      <c r="A12" s="7" t="s">
        <v>46</v>
      </c>
      <c r="C12" s="19">
        <v>6238343</v>
      </c>
      <c r="D12" s="16"/>
      <c r="E12" s="19">
        <v>22996298060</v>
      </c>
      <c r="F12" s="16"/>
      <c r="G12" s="19">
        <v>24574778816</v>
      </c>
      <c r="H12" s="16"/>
      <c r="I12" s="19">
        <v>-1578480755</v>
      </c>
      <c r="J12" s="16"/>
      <c r="K12" s="19">
        <v>6238343</v>
      </c>
      <c r="L12" s="16"/>
      <c r="M12" s="19">
        <v>22996298060</v>
      </c>
      <c r="N12" s="16"/>
      <c r="O12" s="19">
        <v>25459966107</v>
      </c>
      <c r="P12" s="16"/>
      <c r="Q12" s="64">
        <v>-2463668046</v>
      </c>
      <c r="R12" s="64"/>
    </row>
    <row r="13" spans="1:18" ht="21.75" customHeight="1">
      <c r="A13" s="7" t="s">
        <v>24</v>
      </c>
      <c r="C13" s="19">
        <v>8641947</v>
      </c>
      <c r="D13" s="16"/>
      <c r="E13" s="19">
        <v>60111764695</v>
      </c>
      <c r="F13" s="16"/>
      <c r="G13" s="19">
        <v>63970579832</v>
      </c>
      <c r="H13" s="16"/>
      <c r="I13" s="19">
        <v>-3858815136</v>
      </c>
      <c r="J13" s="16"/>
      <c r="K13" s="19">
        <v>8641947</v>
      </c>
      <c r="L13" s="16"/>
      <c r="M13" s="19">
        <v>60111764695</v>
      </c>
      <c r="N13" s="16"/>
      <c r="O13" s="19">
        <v>70230435499</v>
      </c>
      <c r="P13" s="16"/>
      <c r="Q13" s="64">
        <v>-10118670803</v>
      </c>
      <c r="R13" s="64"/>
    </row>
    <row r="14" spans="1:18" ht="21.75" customHeight="1">
      <c r="A14" s="7" t="s">
        <v>50</v>
      </c>
      <c r="C14" s="19">
        <v>133750</v>
      </c>
      <c r="D14" s="16"/>
      <c r="E14" s="19">
        <v>5122841942</v>
      </c>
      <c r="F14" s="16"/>
      <c r="G14" s="19">
        <v>5547533502</v>
      </c>
      <c r="H14" s="16"/>
      <c r="I14" s="19">
        <v>-424691559</v>
      </c>
      <c r="J14" s="16"/>
      <c r="K14" s="19">
        <v>133750</v>
      </c>
      <c r="L14" s="16"/>
      <c r="M14" s="19">
        <v>5122841942</v>
      </c>
      <c r="N14" s="16"/>
      <c r="O14" s="19">
        <v>3941668541</v>
      </c>
      <c r="P14" s="16"/>
      <c r="Q14" s="64">
        <v>1181173401</v>
      </c>
      <c r="R14" s="64"/>
    </row>
    <row r="15" spans="1:18" ht="21.75" customHeight="1">
      <c r="A15" s="7" t="s">
        <v>19</v>
      </c>
      <c r="C15" s="19">
        <v>10043355</v>
      </c>
      <c r="D15" s="16"/>
      <c r="E15" s="19">
        <v>19582639536</v>
      </c>
      <c r="F15" s="16"/>
      <c r="G15" s="19">
        <v>22263418180</v>
      </c>
      <c r="H15" s="16"/>
      <c r="I15" s="19">
        <v>-2680778643</v>
      </c>
      <c r="J15" s="16"/>
      <c r="K15" s="19">
        <v>10043355</v>
      </c>
      <c r="L15" s="16"/>
      <c r="M15" s="19">
        <v>19582639536</v>
      </c>
      <c r="N15" s="16"/>
      <c r="O15" s="19">
        <v>20703098342</v>
      </c>
      <c r="P15" s="16"/>
      <c r="Q15" s="64">
        <v>-1120458805</v>
      </c>
      <c r="R15" s="64"/>
    </row>
    <row r="16" spans="1:18" ht="21.75" customHeight="1">
      <c r="A16" s="7" t="s">
        <v>53</v>
      </c>
      <c r="C16" s="19">
        <v>3250000</v>
      </c>
      <c r="D16" s="16"/>
      <c r="E16" s="19">
        <v>19929742950</v>
      </c>
      <c r="F16" s="16"/>
      <c r="G16" s="19">
        <v>24155644226</v>
      </c>
      <c r="H16" s="16"/>
      <c r="I16" s="19">
        <v>-4225901276</v>
      </c>
      <c r="J16" s="16"/>
      <c r="K16" s="19">
        <v>3250000</v>
      </c>
      <c r="L16" s="16"/>
      <c r="M16" s="19">
        <v>19929742950</v>
      </c>
      <c r="N16" s="16"/>
      <c r="O16" s="19">
        <v>24155644226</v>
      </c>
      <c r="P16" s="16"/>
      <c r="Q16" s="64">
        <v>-4225901276</v>
      </c>
      <c r="R16" s="64"/>
    </row>
    <row r="17" spans="1:18" ht="21.75" customHeight="1">
      <c r="A17" s="7" t="s">
        <v>36</v>
      </c>
      <c r="C17" s="19">
        <v>1882479</v>
      </c>
      <c r="D17" s="16"/>
      <c r="E17" s="19">
        <v>24432490880</v>
      </c>
      <c r="F17" s="16"/>
      <c r="G17" s="19">
        <v>30970236910</v>
      </c>
      <c r="H17" s="16"/>
      <c r="I17" s="19">
        <v>-6537746029</v>
      </c>
      <c r="J17" s="16"/>
      <c r="K17" s="19">
        <v>1882479</v>
      </c>
      <c r="L17" s="16"/>
      <c r="M17" s="19">
        <v>24432490880</v>
      </c>
      <c r="N17" s="16"/>
      <c r="O17" s="19">
        <v>27906835913</v>
      </c>
      <c r="P17" s="16"/>
      <c r="Q17" s="64">
        <v>-3474345032</v>
      </c>
      <c r="R17" s="64"/>
    </row>
    <row r="18" spans="1:18" ht="21.75" customHeight="1">
      <c r="A18" s="7" t="s">
        <v>48</v>
      </c>
      <c r="C18" s="19">
        <v>5950000</v>
      </c>
      <c r="D18" s="16"/>
      <c r="E18" s="19">
        <v>33239556595</v>
      </c>
      <c r="F18" s="16"/>
      <c r="G18" s="19">
        <v>35988442176</v>
      </c>
      <c r="H18" s="16"/>
      <c r="I18" s="19">
        <v>-2748885581</v>
      </c>
      <c r="J18" s="16"/>
      <c r="K18" s="19">
        <v>5950000</v>
      </c>
      <c r="L18" s="16"/>
      <c r="M18" s="19">
        <v>33239556595</v>
      </c>
      <c r="N18" s="16"/>
      <c r="O18" s="19">
        <v>27648462439</v>
      </c>
      <c r="P18" s="16"/>
      <c r="Q18" s="64">
        <v>5591094155</v>
      </c>
      <c r="R18" s="64"/>
    </row>
    <row r="19" spans="1:18" ht="21.75" customHeight="1">
      <c r="A19" s="7" t="s">
        <v>23</v>
      </c>
      <c r="C19" s="19">
        <v>874864</v>
      </c>
      <c r="D19" s="16"/>
      <c r="E19" s="19">
        <v>40670545964</v>
      </c>
      <c r="F19" s="16"/>
      <c r="G19" s="19">
        <v>52693748987</v>
      </c>
      <c r="H19" s="16"/>
      <c r="I19" s="19">
        <v>-12023203022</v>
      </c>
      <c r="J19" s="16"/>
      <c r="K19" s="19">
        <v>874864</v>
      </c>
      <c r="L19" s="16"/>
      <c r="M19" s="19">
        <v>40670545964</v>
      </c>
      <c r="N19" s="16"/>
      <c r="O19" s="19">
        <v>44542277768</v>
      </c>
      <c r="P19" s="16"/>
      <c r="Q19" s="64">
        <v>-3871731803</v>
      </c>
      <c r="R19" s="64"/>
    </row>
    <row r="20" spans="1:18" ht="21.75" customHeight="1">
      <c r="A20" s="7" t="s">
        <v>49</v>
      </c>
      <c r="C20" s="19">
        <v>360000</v>
      </c>
      <c r="D20" s="16"/>
      <c r="E20" s="19">
        <v>4186585584</v>
      </c>
      <c r="F20" s="16"/>
      <c r="G20" s="19">
        <v>4643823600</v>
      </c>
      <c r="H20" s="16"/>
      <c r="I20" s="19">
        <v>-457238016</v>
      </c>
      <c r="J20" s="16"/>
      <c r="K20" s="19">
        <v>360000</v>
      </c>
      <c r="L20" s="16"/>
      <c r="M20" s="19">
        <v>4186585584</v>
      </c>
      <c r="N20" s="16"/>
      <c r="O20" s="19">
        <v>4543802784</v>
      </c>
      <c r="P20" s="16"/>
      <c r="Q20" s="64">
        <v>-357217200</v>
      </c>
      <c r="R20" s="64"/>
    </row>
    <row r="21" spans="1:18" ht="21.75" customHeight="1">
      <c r="A21" s="7" t="s">
        <v>31</v>
      </c>
      <c r="C21" s="19">
        <v>8098207</v>
      </c>
      <c r="D21" s="16"/>
      <c r="E21" s="19">
        <v>50543973438</v>
      </c>
      <c r="F21" s="16"/>
      <c r="G21" s="19">
        <v>46044033037</v>
      </c>
      <c r="H21" s="16"/>
      <c r="I21" s="19">
        <v>4499940401</v>
      </c>
      <c r="J21" s="16"/>
      <c r="K21" s="19">
        <v>8098207</v>
      </c>
      <c r="L21" s="16"/>
      <c r="M21" s="19">
        <v>50543973438</v>
      </c>
      <c r="N21" s="16"/>
      <c r="O21" s="19">
        <v>45320828329</v>
      </c>
      <c r="P21" s="16"/>
      <c r="Q21" s="64">
        <v>5223145109</v>
      </c>
      <c r="R21" s="64"/>
    </row>
    <row r="22" spans="1:18" ht="21.75" customHeight="1">
      <c r="A22" s="7" t="s">
        <v>34</v>
      </c>
      <c r="C22" s="19">
        <v>446091</v>
      </c>
      <c r="D22" s="16"/>
      <c r="E22" s="19">
        <v>55759703006</v>
      </c>
      <c r="F22" s="16"/>
      <c r="G22" s="19">
        <v>60916490654</v>
      </c>
      <c r="H22" s="16"/>
      <c r="I22" s="19">
        <v>-5156787647</v>
      </c>
      <c r="J22" s="16"/>
      <c r="K22" s="19">
        <v>446091</v>
      </c>
      <c r="L22" s="16"/>
      <c r="M22" s="19">
        <v>55759703006</v>
      </c>
      <c r="N22" s="16"/>
      <c r="O22" s="19">
        <v>61301589817</v>
      </c>
      <c r="P22" s="16"/>
      <c r="Q22" s="64">
        <v>-5541886810</v>
      </c>
      <c r="R22" s="64"/>
    </row>
    <row r="23" spans="1:18" ht="21.75" customHeight="1">
      <c r="A23" s="7" t="s">
        <v>22</v>
      </c>
      <c r="C23" s="19">
        <v>205512</v>
      </c>
      <c r="D23" s="16"/>
      <c r="E23" s="19">
        <v>107924416109</v>
      </c>
      <c r="F23" s="16"/>
      <c r="G23" s="19">
        <v>124941823191</v>
      </c>
      <c r="H23" s="16"/>
      <c r="I23" s="19">
        <v>-17017407081</v>
      </c>
      <c r="J23" s="16"/>
      <c r="K23" s="19">
        <v>205512</v>
      </c>
      <c r="L23" s="16"/>
      <c r="M23" s="19">
        <v>107924416109</v>
      </c>
      <c r="N23" s="16"/>
      <c r="O23" s="19">
        <v>80541582999</v>
      </c>
      <c r="P23" s="16"/>
      <c r="Q23" s="64">
        <v>27382833110</v>
      </c>
      <c r="R23" s="64"/>
    </row>
    <row r="24" spans="1:18" ht="21.75" customHeight="1">
      <c r="A24" s="7" t="s">
        <v>51</v>
      </c>
      <c r="C24" s="19">
        <v>1500000</v>
      </c>
      <c r="D24" s="16"/>
      <c r="E24" s="19">
        <v>14095195350</v>
      </c>
      <c r="F24" s="16"/>
      <c r="G24" s="19">
        <v>12182124600</v>
      </c>
      <c r="H24" s="16"/>
      <c r="I24" s="19">
        <v>1913070749</v>
      </c>
      <c r="J24" s="16"/>
      <c r="K24" s="19">
        <v>1500000</v>
      </c>
      <c r="L24" s="16"/>
      <c r="M24" s="19">
        <v>14095195350</v>
      </c>
      <c r="N24" s="16"/>
      <c r="O24" s="19">
        <v>12182124600</v>
      </c>
      <c r="P24" s="16"/>
      <c r="Q24" s="64">
        <v>1913070749</v>
      </c>
      <c r="R24" s="64"/>
    </row>
    <row r="25" spans="1:18" ht="21.75" customHeight="1">
      <c r="A25" s="7" t="s">
        <v>42</v>
      </c>
      <c r="C25" s="19">
        <v>12210591</v>
      </c>
      <c r="D25" s="16"/>
      <c r="E25" s="19">
        <v>165991982902</v>
      </c>
      <c r="F25" s="16"/>
      <c r="G25" s="19">
        <v>194075192936</v>
      </c>
      <c r="H25" s="16"/>
      <c r="I25" s="19">
        <v>-28083210033</v>
      </c>
      <c r="J25" s="16"/>
      <c r="K25" s="19">
        <v>12210591</v>
      </c>
      <c r="L25" s="16"/>
      <c r="M25" s="19">
        <v>165991982902</v>
      </c>
      <c r="N25" s="16"/>
      <c r="O25" s="19">
        <v>140184470234</v>
      </c>
      <c r="P25" s="16"/>
      <c r="Q25" s="64">
        <v>25807512668</v>
      </c>
      <c r="R25" s="64"/>
    </row>
    <row r="26" spans="1:18" ht="21.75" customHeight="1">
      <c r="A26" s="7" t="s">
        <v>20</v>
      </c>
      <c r="C26" s="19">
        <v>9348797</v>
      </c>
      <c r="D26" s="16"/>
      <c r="E26" s="19">
        <v>59277031806</v>
      </c>
      <c r="F26" s="16"/>
      <c r="G26" s="19">
        <v>84633595018</v>
      </c>
      <c r="H26" s="16"/>
      <c r="I26" s="19">
        <v>-25356563211</v>
      </c>
      <c r="J26" s="16"/>
      <c r="K26" s="19">
        <v>9348797</v>
      </c>
      <c r="L26" s="16"/>
      <c r="M26" s="19">
        <v>59277031806</v>
      </c>
      <c r="N26" s="16"/>
      <c r="O26" s="19">
        <v>57700021567</v>
      </c>
      <c r="P26" s="16"/>
      <c r="Q26" s="64">
        <v>1577010239</v>
      </c>
      <c r="R26" s="64"/>
    </row>
    <row r="27" spans="1:18" ht="21.75" customHeight="1">
      <c r="A27" s="7" t="s">
        <v>21</v>
      </c>
      <c r="C27" s="19">
        <v>7548750</v>
      </c>
      <c r="D27" s="16"/>
      <c r="E27" s="19">
        <v>56852122053</v>
      </c>
      <c r="F27" s="16"/>
      <c r="G27" s="19">
        <v>67937911333</v>
      </c>
      <c r="H27" s="16"/>
      <c r="I27" s="19">
        <v>-11085789279</v>
      </c>
      <c r="J27" s="16"/>
      <c r="K27" s="19">
        <v>7548750</v>
      </c>
      <c r="L27" s="16"/>
      <c r="M27" s="19">
        <v>56852122053</v>
      </c>
      <c r="N27" s="16"/>
      <c r="O27" s="19">
        <v>48238164166</v>
      </c>
      <c r="P27" s="16"/>
      <c r="Q27" s="64">
        <v>8613957887</v>
      </c>
      <c r="R27" s="64"/>
    </row>
    <row r="28" spans="1:18" ht="21.75" customHeight="1">
      <c r="A28" s="7" t="s">
        <v>26</v>
      </c>
      <c r="C28" s="19">
        <v>593897</v>
      </c>
      <c r="D28" s="16"/>
      <c r="E28" s="19">
        <v>9588011486</v>
      </c>
      <c r="F28" s="16"/>
      <c r="G28" s="19">
        <v>11302892459</v>
      </c>
      <c r="H28" s="16"/>
      <c r="I28" s="19">
        <v>-1714880972</v>
      </c>
      <c r="J28" s="16"/>
      <c r="K28" s="19">
        <v>593897</v>
      </c>
      <c r="L28" s="16"/>
      <c r="M28" s="19">
        <v>9588011486</v>
      </c>
      <c r="N28" s="16"/>
      <c r="O28" s="19">
        <v>10026425244</v>
      </c>
      <c r="P28" s="16"/>
      <c r="Q28" s="64">
        <v>-438413757</v>
      </c>
      <c r="R28" s="64"/>
    </row>
    <row r="29" spans="1:18" ht="21.75" customHeight="1">
      <c r="A29" s="7" t="s">
        <v>29</v>
      </c>
      <c r="C29" s="19">
        <v>562500</v>
      </c>
      <c r="D29" s="16"/>
      <c r="E29" s="19">
        <v>4872665868</v>
      </c>
      <c r="F29" s="16"/>
      <c r="G29" s="19">
        <v>5475469893</v>
      </c>
      <c r="H29" s="16"/>
      <c r="I29" s="19">
        <v>-602804024</v>
      </c>
      <c r="J29" s="16"/>
      <c r="K29" s="19">
        <v>562500</v>
      </c>
      <c r="L29" s="16"/>
      <c r="M29" s="19">
        <v>4872665868</v>
      </c>
      <c r="N29" s="16"/>
      <c r="O29" s="19">
        <v>5575937231</v>
      </c>
      <c r="P29" s="16"/>
      <c r="Q29" s="64">
        <v>-703271362</v>
      </c>
      <c r="R29" s="64"/>
    </row>
    <row r="30" spans="1:18" ht="21.75" customHeight="1">
      <c r="A30" s="7" t="s">
        <v>43</v>
      </c>
      <c r="C30" s="19">
        <v>2004728</v>
      </c>
      <c r="D30" s="16"/>
      <c r="E30" s="19">
        <v>40759352462</v>
      </c>
      <c r="F30" s="16"/>
      <c r="G30" s="19">
        <v>42649122342</v>
      </c>
      <c r="H30" s="16"/>
      <c r="I30" s="19">
        <v>-1889769879</v>
      </c>
      <c r="J30" s="16"/>
      <c r="K30" s="19">
        <v>2004728</v>
      </c>
      <c r="L30" s="16"/>
      <c r="M30" s="19">
        <v>40759352462</v>
      </c>
      <c r="N30" s="16"/>
      <c r="O30" s="19">
        <v>42032460592</v>
      </c>
      <c r="P30" s="16"/>
      <c r="Q30" s="64">
        <v>-1273108129</v>
      </c>
      <c r="R30" s="64"/>
    </row>
    <row r="31" spans="1:18" ht="21.75" customHeight="1">
      <c r="A31" s="7" t="s">
        <v>33</v>
      </c>
      <c r="C31" s="19">
        <v>2646231</v>
      </c>
      <c r="D31" s="16"/>
      <c r="E31" s="19">
        <v>39622954322</v>
      </c>
      <c r="F31" s="16"/>
      <c r="G31" s="19">
        <v>43981741875</v>
      </c>
      <c r="H31" s="16"/>
      <c r="I31" s="19">
        <v>-4358787552</v>
      </c>
      <c r="J31" s="16"/>
      <c r="K31" s="19">
        <v>2646231</v>
      </c>
      <c r="L31" s="16"/>
      <c r="M31" s="19">
        <v>39622954322</v>
      </c>
      <c r="N31" s="16"/>
      <c r="O31" s="19">
        <v>37312271764</v>
      </c>
      <c r="P31" s="16"/>
      <c r="Q31" s="64">
        <v>2310682558</v>
      </c>
      <c r="R31" s="64"/>
    </row>
    <row r="32" spans="1:18" ht="21.75" customHeight="1">
      <c r="A32" s="7" t="s">
        <v>44</v>
      </c>
      <c r="C32" s="19">
        <v>257500</v>
      </c>
      <c r="D32" s="16"/>
      <c r="E32" s="19">
        <v>4198021495</v>
      </c>
      <c r="F32" s="16"/>
      <c r="G32" s="19">
        <v>4806134165</v>
      </c>
      <c r="H32" s="16"/>
      <c r="I32" s="19">
        <v>-608112669</v>
      </c>
      <c r="J32" s="16"/>
      <c r="K32" s="19">
        <v>257500</v>
      </c>
      <c r="L32" s="16"/>
      <c r="M32" s="19">
        <v>4198021495</v>
      </c>
      <c r="N32" s="16"/>
      <c r="O32" s="19">
        <v>5176622976</v>
      </c>
      <c r="P32" s="16"/>
      <c r="Q32" s="64">
        <v>-978601480</v>
      </c>
      <c r="R32" s="64"/>
    </row>
    <row r="33" spans="1:18" ht="21.75" customHeight="1">
      <c r="A33" s="7" t="s">
        <v>32</v>
      </c>
      <c r="C33" s="19">
        <v>2266796</v>
      </c>
      <c r="D33" s="16"/>
      <c r="E33" s="19">
        <v>39992085797</v>
      </c>
      <c r="F33" s="16"/>
      <c r="G33" s="19">
        <v>54454915476</v>
      </c>
      <c r="H33" s="16"/>
      <c r="I33" s="19">
        <v>-14462829678</v>
      </c>
      <c r="J33" s="16"/>
      <c r="K33" s="19">
        <v>2266796</v>
      </c>
      <c r="L33" s="16"/>
      <c r="M33" s="19">
        <v>39992085797</v>
      </c>
      <c r="N33" s="16"/>
      <c r="O33" s="19">
        <v>47729587212</v>
      </c>
      <c r="P33" s="16"/>
      <c r="Q33" s="64">
        <v>-7737501414</v>
      </c>
      <c r="R33" s="64"/>
    </row>
    <row r="34" spans="1:18" ht="21.75" customHeight="1">
      <c r="A34" s="7" t="s">
        <v>39</v>
      </c>
      <c r="C34" s="19">
        <v>15571808</v>
      </c>
      <c r="D34" s="16"/>
      <c r="E34" s="19">
        <v>23470734206</v>
      </c>
      <c r="F34" s="16"/>
      <c r="G34" s="19">
        <v>29187766238</v>
      </c>
      <c r="H34" s="16"/>
      <c r="I34" s="19">
        <v>-5717032031</v>
      </c>
      <c r="J34" s="16"/>
      <c r="K34" s="19">
        <v>15571808</v>
      </c>
      <c r="L34" s="16"/>
      <c r="M34" s="19">
        <v>23470734206</v>
      </c>
      <c r="N34" s="16"/>
      <c r="O34" s="19">
        <v>29450440683</v>
      </c>
      <c r="P34" s="16"/>
      <c r="Q34" s="64">
        <v>-5979706476</v>
      </c>
      <c r="R34" s="64"/>
    </row>
    <row r="35" spans="1:18" ht="21.75" customHeight="1">
      <c r="A35" s="7" t="s">
        <v>45</v>
      </c>
      <c r="C35" s="19">
        <v>2174134</v>
      </c>
      <c r="D35" s="16"/>
      <c r="E35" s="19">
        <v>29037634128</v>
      </c>
      <c r="F35" s="16"/>
      <c r="G35" s="19">
        <v>35552764520</v>
      </c>
      <c r="H35" s="16"/>
      <c r="I35" s="19">
        <v>-6515130391</v>
      </c>
      <c r="J35" s="16"/>
      <c r="K35" s="19">
        <v>2174134</v>
      </c>
      <c r="L35" s="16"/>
      <c r="M35" s="19">
        <v>29037634128</v>
      </c>
      <c r="N35" s="16"/>
      <c r="O35" s="19">
        <v>32575651963</v>
      </c>
      <c r="P35" s="16"/>
      <c r="Q35" s="64">
        <v>-3538017834</v>
      </c>
      <c r="R35" s="64"/>
    </row>
    <row r="36" spans="1:18" ht="21.75" customHeight="1">
      <c r="A36" s="7" t="s">
        <v>40</v>
      </c>
      <c r="C36" s="19">
        <v>1256499</v>
      </c>
      <c r="D36" s="16"/>
      <c r="E36" s="19">
        <v>8178917883</v>
      </c>
      <c r="F36" s="16"/>
      <c r="G36" s="19">
        <v>10391147279</v>
      </c>
      <c r="H36" s="16"/>
      <c r="I36" s="19">
        <v>-2212229395</v>
      </c>
      <c r="J36" s="16"/>
      <c r="K36" s="19">
        <v>1256499</v>
      </c>
      <c r="L36" s="16"/>
      <c r="M36" s="19">
        <v>8178917883</v>
      </c>
      <c r="N36" s="16"/>
      <c r="O36" s="19">
        <v>7911677026</v>
      </c>
      <c r="P36" s="16"/>
      <c r="Q36" s="64">
        <v>267240857</v>
      </c>
      <c r="R36" s="64"/>
    </row>
    <row r="37" spans="1:18" ht="21.75" customHeight="1">
      <c r="A37" s="7" t="s">
        <v>27</v>
      </c>
      <c r="C37" s="19">
        <v>566007</v>
      </c>
      <c r="D37" s="16"/>
      <c r="E37" s="19">
        <v>4712090515</v>
      </c>
      <c r="F37" s="16"/>
      <c r="G37" s="19">
        <v>5852203000</v>
      </c>
      <c r="H37" s="16"/>
      <c r="I37" s="19">
        <v>-1140112484</v>
      </c>
      <c r="J37" s="16"/>
      <c r="K37" s="19">
        <v>566007</v>
      </c>
      <c r="L37" s="16"/>
      <c r="M37" s="19">
        <v>4712090515</v>
      </c>
      <c r="N37" s="16"/>
      <c r="O37" s="19">
        <v>6892810051</v>
      </c>
      <c r="P37" s="16"/>
      <c r="Q37" s="64">
        <v>-2180719535</v>
      </c>
      <c r="R37" s="64"/>
    </row>
    <row r="38" spans="1:18" ht="21.75" customHeight="1">
      <c r="A38" s="7" t="s">
        <v>37</v>
      </c>
      <c r="C38" s="19">
        <v>26677090</v>
      </c>
      <c r="D38" s="16"/>
      <c r="E38" s="19">
        <v>89842153464</v>
      </c>
      <c r="F38" s="16"/>
      <c r="G38" s="19">
        <v>104956527646</v>
      </c>
      <c r="H38" s="16"/>
      <c r="I38" s="19">
        <v>-15114374181</v>
      </c>
      <c r="J38" s="16"/>
      <c r="K38" s="19">
        <v>26677090</v>
      </c>
      <c r="L38" s="16"/>
      <c r="M38" s="19">
        <v>89842153464</v>
      </c>
      <c r="N38" s="16"/>
      <c r="O38" s="19">
        <v>103007502043</v>
      </c>
      <c r="P38" s="16"/>
      <c r="Q38" s="64">
        <v>-13165348578</v>
      </c>
      <c r="R38" s="64"/>
    </row>
    <row r="39" spans="1:18" ht="21.75" customHeight="1">
      <c r="A39" s="7" t="s">
        <v>35</v>
      </c>
      <c r="C39" s="19">
        <v>17790364</v>
      </c>
      <c r="D39" s="16"/>
      <c r="E39" s="19">
        <v>64715327886</v>
      </c>
      <c r="F39" s="16"/>
      <c r="G39" s="19">
        <v>69986970003</v>
      </c>
      <c r="H39" s="16"/>
      <c r="I39" s="19">
        <v>-5271642116</v>
      </c>
      <c r="J39" s="16"/>
      <c r="K39" s="19">
        <v>17790364</v>
      </c>
      <c r="L39" s="16"/>
      <c r="M39" s="19">
        <v>64715327886</v>
      </c>
      <c r="N39" s="16"/>
      <c r="O39" s="19">
        <v>63628541657</v>
      </c>
      <c r="P39" s="16"/>
      <c r="Q39" s="64">
        <v>1086786229</v>
      </c>
      <c r="R39" s="64"/>
    </row>
    <row r="40" spans="1:18" ht="21.75" customHeight="1">
      <c r="A40" s="9" t="s">
        <v>52</v>
      </c>
      <c r="C40" s="19">
        <v>1109723</v>
      </c>
      <c r="D40" s="16"/>
      <c r="E40" s="20">
        <v>7774082578</v>
      </c>
      <c r="F40" s="16"/>
      <c r="G40" s="20">
        <v>8337153618</v>
      </c>
      <c r="H40" s="16"/>
      <c r="I40" s="20">
        <v>-563071039</v>
      </c>
      <c r="J40" s="16"/>
      <c r="K40" s="19">
        <v>1109723</v>
      </c>
      <c r="L40" s="16"/>
      <c r="M40" s="20">
        <v>7774082578</v>
      </c>
      <c r="N40" s="16"/>
      <c r="O40" s="20">
        <v>8337153618</v>
      </c>
      <c r="P40" s="16"/>
      <c r="Q40" s="66">
        <f>-563071039-16</f>
        <v>-563071055</v>
      </c>
      <c r="R40" s="66"/>
    </row>
    <row r="41" spans="1:18" ht="21.75" customHeight="1">
      <c r="A41" s="11" t="s">
        <v>54</v>
      </c>
      <c r="C41" s="19"/>
      <c r="D41" s="16"/>
      <c r="E41" s="21">
        <f>SUM(E8:E40)</f>
        <v>1199378441470</v>
      </c>
      <c r="F41" s="16"/>
      <c r="G41" s="21">
        <f>SUM(G8:G40)</f>
        <v>1384788644751</v>
      </c>
      <c r="H41" s="16"/>
      <c r="I41" s="21">
        <f>SUM(I8:I40)</f>
        <v>-185410203256</v>
      </c>
      <c r="J41" s="16"/>
      <c r="K41" s="19"/>
      <c r="L41" s="16"/>
      <c r="M41" s="21">
        <v>1199378441470</v>
      </c>
      <c r="N41" s="16"/>
      <c r="O41" s="21">
        <v>1193667932235</v>
      </c>
      <c r="P41" s="16"/>
      <c r="Q41" s="74">
        <f>SUM(Q8:R40)</f>
        <v>5710509235</v>
      </c>
      <c r="R41" s="74"/>
    </row>
    <row r="42" spans="1:18"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</row>
    <row r="43" spans="1:18">
      <c r="C43" s="16"/>
      <c r="D43" s="16"/>
      <c r="E43" s="16"/>
      <c r="F43" s="16"/>
      <c r="G43" s="16"/>
      <c r="H43" s="16"/>
      <c r="I43" s="44"/>
      <c r="J43" s="16"/>
      <c r="K43" s="16"/>
      <c r="L43" s="16"/>
      <c r="M43" s="16"/>
      <c r="N43" s="16"/>
      <c r="O43" s="16"/>
      <c r="P43" s="16"/>
      <c r="Q43" s="16"/>
      <c r="R43" s="16"/>
    </row>
    <row r="44" spans="1:18">
      <c r="C44" s="16"/>
      <c r="D44" s="16"/>
      <c r="E44" s="44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44"/>
      <c r="R44" s="16"/>
    </row>
    <row r="45" spans="1:18">
      <c r="C45" s="16"/>
      <c r="D45" s="16"/>
      <c r="E45" s="16"/>
      <c r="F45" s="16"/>
      <c r="G45" s="16"/>
      <c r="H45" s="16"/>
      <c r="I45" s="44"/>
      <c r="J45" s="16"/>
      <c r="K45" s="16"/>
      <c r="L45" s="16"/>
      <c r="M45" s="44"/>
      <c r="N45" s="16"/>
      <c r="O45" s="16"/>
      <c r="P45" s="16"/>
      <c r="Q45" s="16"/>
      <c r="R45" s="16"/>
    </row>
    <row r="46" spans="1:18">
      <c r="C46" s="16"/>
      <c r="D46" s="16"/>
      <c r="E46" s="16"/>
      <c r="F46" s="16"/>
      <c r="G46" s="16"/>
      <c r="H46" s="16"/>
      <c r="J46" s="16"/>
      <c r="K46" s="16"/>
      <c r="L46" s="16"/>
      <c r="M46" s="16"/>
      <c r="N46" s="16"/>
      <c r="O46" s="16"/>
      <c r="P46" s="16"/>
      <c r="Q46" s="44"/>
      <c r="R46" s="16"/>
    </row>
    <row r="47" spans="1:18">
      <c r="C47" s="16"/>
      <c r="D47" s="16"/>
      <c r="E47" s="16"/>
      <c r="F47" s="16"/>
      <c r="G47" s="16"/>
      <c r="H47" s="16"/>
      <c r="I47" s="44"/>
      <c r="J47" s="16"/>
      <c r="K47" s="16"/>
      <c r="L47" s="16"/>
      <c r="M47" s="16"/>
      <c r="N47" s="16"/>
      <c r="O47" s="16"/>
      <c r="P47" s="16"/>
      <c r="Q47" s="16"/>
      <c r="R47" s="16"/>
    </row>
    <row r="48" spans="1:18" ht="18.75">
      <c r="E48" s="52"/>
      <c r="F48" s="52"/>
      <c r="G48" s="52"/>
      <c r="I48" s="43"/>
      <c r="K48" s="43"/>
    </row>
    <row r="49" spans="5:11" ht="18.75">
      <c r="E49" s="52"/>
      <c r="F49" s="52"/>
      <c r="G49" s="52"/>
      <c r="I49" s="43"/>
      <c r="K49" s="43"/>
    </row>
    <row r="51" spans="5:11">
      <c r="I51" s="43"/>
    </row>
    <row r="53" spans="5:11">
      <c r="I53" s="43"/>
    </row>
  </sheetData>
  <mergeCells count="44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E49:G49"/>
    <mergeCell ref="Q38:R38"/>
    <mergeCell ref="Q39:R39"/>
    <mergeCell ref="Q40:R40"/>
    <mergeCell ref="Q41:R41"/>
    <mergeCell ref="E48:G48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49"/>
  <sheetViews>
    <sheetView rightToLeft="1" workbookViewId="0">
      <selection sqref="A1:AW1"/>
    </sheetView>
  </sheetViews>
  <sheetFormatPr defaultRowHeight="12.75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</row>
    <row r="2" spans="1:49" ht="21.75" customHeight="1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</row>
    <row r="3" spans="1:49" ht="21.75" customHeight="1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</row>
    <row r="4" spans="1:49" ht="14.45" customHeight="1"/>
    <row r="5" spans="1:49" ht="14.45" customHeight="1">
      <c r="A5" s="60" t="s">
        <v>55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</row>
    <row r="6" spans="1:49" ht="14.45" customHeight="1">
      <c r="I6" s="55" t="s">
        <v>7</v>
      </c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C6" s="55" t="s">
        <v>9</v>
      </c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</row>
    <row r="7" spans="1:49" ht="14.45" customHeight="1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>
      <c r="A8" s="55" t="s">
        <v>56</v>
      </c>
      <c r="B8" s="55"/>
      <c r="C8" s="55"/>
      <c r="D8" s="55"/>
      <c r="E8" s="55"/>
      <c r="F8" s="55"/>
      <c r="G8" s="55"/>
      <c r="I8" s="55" t="s">
        <v>57</v>
      </c>
      <c r="J8" s="55"/>
      <c r="K8" s="55"/>
      <c r="M8" s="55" t="s">
        <v>58</v>
      </c>
      <c r="N8" s="55"/>
      <c r="O8" s="55"/>
      <c r="Q8" s="55" t="s">
        <v>59</v>
      </c>
      <c r="R8" s="55"/>
      <c r="S8" s="55"/>
      <c r="T8" s="55"/>
      <c r="U8" s="55"/>
      <c r="W8" s="55" t="s">
        <v>60</v>
      </c>
      <c r="X8" s="55"/>
      <c r="Y8" s="55"/>
      <c r="Z8" s="55"/>
      <c r="AA8" s="55"/>
      <c r="AC8" s="55" t="s">
        <v>57</v>
      </c>
      <c r="AD8" s="55"/>
      <c r="AE8" s="55"/>
      <c r="AF8" s="55"/>
      <c r="AG8" s="55"/>
      <c r="AI8" s="55" t="s">
        <v>58</v>
      </c>
      <c r="AJ8" s="55"/>
      <c r="AK8" s="55"/>
      <c r="AM8" s="55" t="s">
        <v>59</v>
      </c>
      <c r="AN8" s="55"/>
      <c r="AO8" s="55"/>
      <c r="AQ8" s="55" t="s">
        <v>60</v>
      </c>
      <c r="AR8" s="55"/>
      <c r="AS8" s="55"/>
    </row>
    <row r="9" spans="1:49" ht="14.45" customHeight="1">
      <c r="A9" s="60" t="s">
        <v>61</v>
      </c>
      <c r="B9" s="62"/>
      <c r="C9" s="62"/>
      <c r="D9" s="62"/>
      <c r="E9" s="62"/>
      <c r="F9" s="62"/>
      <c r="G9" s="62"/>
      <c r="H9" s="60"/>
      <c r="I9" s="62"/>
      <c r="J9" s="62"/>
      <c r="K9" s="62"/>
      <c r="L9" s="60"/>
      <c r="M9" s="62"/>
      <c r="N9" s="62"/>
      <c r="O9" s="62"/>
      <c r="P9" s="60"/>
      <c r="Q9" s="62"/>
      <c r="R9" s="62"/>
      <c r="S9" s="62"/>
      <c r="T9" s="62"/>
      <c r="U9" s="62"/>
      <c r="V9" s="60"/>
      <c r="W9" s="62"/>
      <c r="X9" s="62"/>
      <c r="Y9" s="62"/>
      <c r="Z9" s="62"/>
      <c r="AA9" s="62"/>
      <c r="AB9" s="60"/>
      <c r="AC9" s="62"/>
      <c r="AD9" s="62"/>
      <c r="AE9" s="62"/>
      <c r="AF9" s="62"/>
      <c r="AG9" s="62"/>
      <c r="AH9" s="60"/>
      <c r="AI9" s="62"/>
      <c r="AJ9" s="62"/>
      <c r="AK9" s="62"/>
      <c r="AL9" s="60"/>
      <c r="AM9" s="62"/>
      <c r="AN9" s="62"/>
      <c r="AO9" s="62"/>
      <c r="AP9" s="60"/>
      <c r="AQ9" s="62"/>
      <c r="AR9" s="62"/>
      <c r="AS9" s="62"/>
      <c r="AT9" s="60"/>
      <c r="AU9" s="60"/>
      <c r="AV9" s="60"/>
      <c r="AW9" s="60"/>
    </row>
    <row r="10" spans="1:49" ht="14.45" customHeight="1">
      <c r="C10" s="55" t="s">
        <v>7</v>
      </c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Y10" s="55" t="s">
        <v>9</v>
      </c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</row>
    <row r="11" spans="1:49" ht="14.45" customHeight="1">
      <c r="A11" s="2" t="s">
        <v>56</v>
      </c>
      <c r="C11" s="4" t="s">
        <v>62</v>
      </c>
      <c r="D11" s="3"/>
      <c r="E11" s="4" t="s">
        <v>63</v>
      </c>
      <c r="F11" s="3"/>
      <c r="G11" s="58" t="s">
        <v>64</v>
      </c>
      <c r="H11" s="58"/>
      <c r="I11" s="58"/>
      <c r="J11" s="3"/>
      <c r="K11" s="58" t="s">
        <v>65</v>
      </c>
      <c r="L11" s="58"/>
      <c r="M11" s="58"/>
      <c r="N11" s="3"/>
      <c r="O11" s="58" t="s">
        <v>58</v>
      </c>
      <c r="P11" s="58"/>
      <c r="Q11" s="58"/>
      <c r="R11" s="3"/>
      <c r="S11" s="58" t="s">
        <v>59</v>
      </c>
      <c r="T11" s="58"/>
      <c r="U11" s="58"/>
      <c r="V11" s="58"/>
      <c r="W11" s="58"/>
      <c r="Y11" s="58" t="s">
        <v>62</v>
      </c>
      <c r="Z11" s="58"/>
      <c r="AA11" s="58"/>
      <c r="AB11" s="58"/>
      <c r="AC11" s="58"/>
      <c r="AD11" s="3"/>
      <c r="AE11" s="58" t="s">
        <v>63</v>
      </c>
      <c r="AF11" s="58"/>
      <c r="AG11" s="58"/>
      <c r="AH11" s="58"/>
      <c r="AI11" s="58"/>
      <c r="AJ11" s="3"/>
      <c r="AK11" s="58" t="s">
        <v>64</v>
      </c>
      <c r="AL11" s="58"/>
      <c r="AM11" s="58"/>
      <c r="AN11" s="3"/>
      <c r="AO11" s="58" t="s">
        <v>65</v>
      </c>
      <c r="AP11" s="58"/>
      <c r="AQ11" s="58"/>
      <c r="AR11" s="3"/>
      <c r="AS11" s="58" t="s">
        <v>58</v>
      </c>
      <c r="AT11" s="58"/>
      <c r="AU11" s="3"/>
      <c r="AV11" s="4" t="s">
        <v>59</v>
      </c>
    </row>
    <row r="12" spans="1:49" ht="14.45" customHeight="1">
      <c r="A12" s="60" t="s">
        <v>66</v>
      </c>
      <c r="B12" s="60"/>
      <c r="C12" s="62"/>
      <c r="D12" s="60"/>
      <c r="E12" s="62"/>
      <c r="F12" s="60"/>
      <c r="G12" s="62"/>
      <c r="H12" s="62"/>
      <c r="I12" s="62"/>
      <c r="J12" s="60"/>
      <c r="K12" s="62"/>
      <c r="L12" s="62"/>
      <c r="M12" s="62"/>
      <c r="N12" s="60"/>
      <c r="O12" s="62"/>
      <c r="P12" s="62"/>
      <c r="Q12" s="62"/>
      <c r="R12" s="60"/>
      <c r="S12" s="62"/>
      <c r="T12" s="62"/>
      <c r="U12" s="62"/>
      <c r="V12" s="62"/>
      <c r="W12" s="62"/>
      <c r="X12" s="60"/>
      <c r="Y12" s="62"/>
      <c r="Z12" s="62"/>
      <c r="AA12" s="62"/>
      <c r="AB12" s="62"/>
      <c r="AC12" s="62"/>
      <c r="AD12" s="60"/>
      <c r="AE12" s="62"/>
      <c r="AF12" s="62"/>
      <c r="AG12" s="62"/>
      <c r="AH12" s="62"/>
      <c r="AI12" s="62"/>
      <c r="AJ12" s="60"/>
      <c r="AK12" s="62"/>
      <c r="AL12" s="62"/>
      <c r="AM12" s="62"/>
      <c r="AN12" s="60"/>
      <c r="AO12" s="62"/>
      <c r="AP12" s="62"/>
      <c r="AQ12" s="62"/>
      <c r="AR12" s="60"/>
      <c r="AS12" s="62"/>
      <c r="AT12" s="62"/>
      <c r="AU12" s="60"/>
      <c r="AV12" s="62"/>
      <c r="AW12" s="60"/>
    </row>
    <row r="13" spans="1:49" ht="14.45" customHeight="1">
      <c r="C13" s="55" t="s">
        <v>7</v>
      </c>
      <c r="D13" s="55"/>
      <c r="E13" s="55"/>
      <c r="F13" s="55"/>
      <c r="G13" s="55"/>
      <c r="H13" s="55"/>
      <c r="I13" s="55"/>
      <c r="J13" s="55"/>
      <c r="K13" s="55"/>
      <c r="L13" s="55"/>
      <c r="M13" s="55"/>
      <c r="O13" s="55" t="s">
        <v>9</v>
      </c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</row>
    <row r="14" spans="1:49" ht="14.45" customHeight="1">
      <c r="A14" s="2" t="s">
        <v>56</v>
      </c>
      <c r="C14" s="4" t="s">
        <v>63</v>
      </c>
      <c r="D14" s="3"/>
      <c r="E14" s="4" t="s">
        <v>65</v>
      </c>
      <c r="F14" s="3"/>
      <c r="G14" s="58" t="s">
        <v>58</v>
      </c>
      <c r="H14" s="58"/>
      <c r="I14" s="58"/>
      <c r="J14" s="3"/>
      <c r="K14" s="58" t="s">
        <v>59</v>
      </c>
      <c r="L14" s="58"/>
      <c r="M14" s="58"/>
      <c r="O14" s="58" t="s">
        <v>63</v>
      </c>
      <c r="P14" s="58"/>
      <c r="Q14" s="58"/>
      <c r="R14" s="58"/>
      <c r="S14" s="58"/>
      <c r="T14" s="3"/>
      <c r="U14" s="58" t="s">
        <v>65</v>
      </c>
      <c r="V14" s="58"/>
      <c r="W14" s="58"/>
      <c r="X14" s="58"/>
      <c r="Y14" s="58"/>
      <c r="Z14" s="3"/>
      <c r="AA14" s="58" t="s">
        <v>58</v>
      </c>
      <c r="AB14" s="58"/>
      <c r="AC14" s="58"/>
      <c r="AD14" s="58"/>
      <c r="AE14" s="58"/>
      <c r="AF14" s="3"/>
      <c r="AG14" s="58" t="s">
        <v>59</v>
      </c>
      <c r="AH14" s="58"/>
      <c r="AI14" s="58"/>
    </row>
    <row r="15" spans="1:49" ht="21.75" customHeight="1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/>
    <row r="17" ht="21.75" customHeight="1"/>
    <row r="18" ht="21.75" customHeight="1"/>
    <row r="19" ht="21.75" customHeight="1"/>
    <row r="20" ht="21.75" customHeight="1"/>
    <row r="21" ht="21.75" customHeight="1"/>
    <row r="22" ht="21.75" customHeight="1"/>
    <row r="23" ht="21.75" customHeight="1"/>
    <row r="24" ht="21.75" customHeight="1"/>
    <row r="25" ht="21.75" customHeight="1"/>
    <row r="26" ht="21.75" customHeight="1"/>
    <row r="27" ht="21.75" customHeight="1"/>
    <row r="28" ht="21.75" customHeight="1"/>
    <row r="29" ht="21.75" customHeight="1"/>
    <row r="30" ht="21.75" customHeight="1"/>
    <row r="31" ht="21.75" customHeight="1"/>
    <row r="32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</sheetData>
  <mergeCells count="36">
    <mergeCell ref="A1:AW1"/>
    <mergeCell ref="A2:AW2"/>
    <mergeCell ref="A3:AW3"/>
    <mergeCell ref="A5:AW5"/>
    <mergeCell ref="I6:AA6"/>
    <mergeCell ref="AC6:AS6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workbookViewId="0">
      <selection sqref="A1:AA1"/>
    </sheetView>
  </sheetViews>
  <sheetFormatPr defaultRowHeight="12.75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</row>
    <row r="2" spans="1:27" ht="21.75" customHeight="1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</row>
    <row r="3" spans="1:27" ht="21.75" customHeight="1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</row>
    <row r="4" spans="1:27" ht="14.45" customHeight="1"/>
    <row r="5" spans="1:27" ht="14.45" customHeight="1">
      <c r="A5" s="1" t="s">
        <v>67</v>
      </c>
      <c r="B5" s="60" t="s">
        <v>68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</row>
    <row r="6" spans="1:27" ht="14.45" customHeight="1">
      <c r="E6" s="55" t="s">
        <v>7</v>
      </c>
      <c r="F6" s="55"/>
      <c r="G6" s="55"/>
      <c r="H6" s="55"/>
      <c r="I6" s="55"/>
      <c r="K6" s="55" t="s">
        <v>8</v>
      </c>
      <c r="L6" s="55"/>
      <c r="M6" s="55"/>
      <c r="N6" s="55"/>
      <c r="O6" s="55"/>
      <c r="P6" s="55"/>
      <c r="Q6" s="55"/>
      <c r="S6" s="55" t="s">
        <v>9</v>
      </c>
      <c r="T6" s="55"/>
      <c r="U6" s="55"/>
      <c r="V6" s="55"/>
      <c r="W6" s="55"/>
      <c r="X6" s="55"/>
      <c r="Y6" s="55"/>
      <c r="Z6" s="55"/>
      <c r="AA6" s="55"/>
    </row>
    <row r="7" spans="1:27" ht="14.45" customHeight="1">
      <c r="E7" s="3"/>
      <c r="F7" s="3"/>
      <c r="G7" s="3"/>
      <c r="H7" s="3"/>
      <c r="I7" s="3"/>
      <c r="K7" s="58" t="s">
        <v>69</v>
      </c>
      <c r="L7" s="58"/>
      <c r="M7" s="58"/>
      <c r="N7" s="3"/>
      <c r="O7" s="58" t="s">
        <v>70</v>
      </c>
      <c r="P7" s="58"/>
      <c r="Q7" s="58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>
      <c r="A8" s="55" t="s">
        <v>71</v>
      </c>
      <c r="B8" s="55"/>
      <c r="D8" s="55" t="s">
        <v>72</v>
      </c>
      <c r="E8" s="55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73</v>
      </c>
      <c r="W8" s="2" t="s">
        <v>14</v>
      </c>
      <c r="Y8" s="2" t="s">
        <v>15</v>
      </c>
      <c r="AA8" s="2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"/>
  <sheetViews>
    <sheetView rightToLeft="1" workbookViewId="0">
      <selection sqref="A1:AL1"/>
    </sheetView>
  </sheetViews>
  <sheetFormatPr defaultRowHeight="12.75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</row>
    <row r="2" spans="1:38" ht="21.75" customHeight="1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</row>
    <row r="3" spans="1:38" ht="21.75" customHeight="1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</row>
    <row r="4" spans="1:38" ht="14.45" customHeight="1"/>
    <row r="5" spans="1:38" ht="14.45" customHeight="1">
      <c r="A5" s="1" t="s">
        <v>74</v>
      </c>
      <c r="B5" s="60" t="s">
        <v>75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</row>
    <row r="6" spans="1:38" ht="14.45" customHeight="1">
      <c r="A6" s="55" t="s">
        <v>76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 t="s">
        <v>7</v>
      </c>
      <c r="Q6" s="55"/>
      <c r="R6" s="55"/>
      <c r="S6" s="55"/>
      <c r="T6" s="55"/>
      <c r="V6" s="55" t="s">
        <v>8</v>
      </c>
      <c r="W6" s="55"/>
      <c r="X6" s="55"/>
      <c r="Y6" s="55"/>
      <c r="Z6" s="55"/>
      <c r="AA6" s="55"/>
      <c r="AB6" s="55"/>
      <c r="AD6" s="55" t="s">
        <v>9</v>
      </c>
      <c r="AE6" s="55"/>
      <c r="AF6" s="55"/>
      <c r="AG6" s="55"/>
      <c r="AH6" s="55"/>
      <c r="AI6" s="55"/>
      <c r="AJ6" s="55"/>
      <c r="AK6" s="55"/>
      <c r="AL6" s="55"/>
    </row>
    <row r="7" spans="1:38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58" t="s">
        <v>10</v>
      </c>
      <c r="W7" s="58"/>
      <c r="X7" s="58"/>
      <c r="Y7" s="3"/>
      <c r="Z7" s="58" t="s">
        <v>11</v>
      </c>
      <c r="AA7" s="58"/>
      <c r="AB7" s="58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>
      <c r="A8" s="55" t="s">
        <v>77</v>
      </c>
      <c r="B8" s="55"/>
      <c r="D8" s="2" t="s">
        <v>78</v>
      </c>
      <c r="F8" s="2" t="s">
        <v>79</v>
      </c>
      <c r="H8" s="2" t="s">
        <v>80</v>
      </c>
      <c r="J8" s="2" t="s">
        <v>81</v>
      </c>
      <c r="L8" s="2" t="s">
        <v>82</v>
      </c>
      <c r="N8" s="2" t="s">
        <v>60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sqref="A1:M1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ht="21.75" customHeight="1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3" ht="21.75" customHeight="1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3" ht="14.45" customHeight="1">
      <c r="A4" s="60" t="s">
        <v>83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</row>
    <row r="5" spans="1:13" ht="14.45" customHeight="1">
      <c r="A5" s="60" t="s">
        <v>84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</row>
    <row r="6" spans="1:13" ht="14.45" customHeight="1"/>
    <row r="7" spans="1:13" ht="14.45" customHeight="1">
      <c r="C7" s="55" t="s">
        <v>9</v>
      </c>
      <c r="D7" s="55"/>
      <c r="E7" s="55"/>
      <c r="F7" s="55"/>
      <c r="G7" s="55"/>
      <c r="H7" s="55"/>
      <c r="I7" s="55"/>
      <c r="J7" s="55"/>
      <c r="K7" s="55"/>
      <c r="L7" s="55"/>
      <c r="M7" s="55"/>
    </row>
    <row r="8" spans="1:13" ht="14.45" customHeight="1">
      <c r="A8" s="2" t="s">
        <v>85</v>
      </c>
      <c r="C8" s="4" t="s">
        <v>13</v>
      </c>
      <c r="D8" s="3"/>
      <c r="E8" s="4" t="s">
        <v>86</v>
      </c>
      <c r="F8" s="3"/>
      <c r="G8" s="4" t="s">
        <v>87</v>
      </c>
      <c r="H8" s="3"/>
      <c r="I8" s="4" t="s">
        <v>88</v>
      </c>
      <c r="J8" s="3"/>
      <c r="K8" s="4" t="s">
        <v>89</v>
      </c>
      <c r="L8" s="3"/>
      <c r="M8" s="4" t="s">
        <v>90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1"/>
  <sheetViews>
    <sheetView rightToLeft="1" workbookViewId="0">
      <selection activeCell="B14" sqref="B14:L22"/>
    </sheetView>
  </sheetViews>
  <sheetFormatPr defaultRowHeight="12.75"/>
  <cols>
    <col min="1" max="1" width="5.140625" customWidth="1"/>
    <col min="2" max="2" width="35" customWidth="1"/>
    <col min="3" max="3" width="1.28515625" customWidth="1"/>
    <col min="4" max="4" width="14.28515625" customWidth="1"/>
    <col min="5" max="5" width="1.28515625" customWidth="1"/>
    <col min="6" max="6" width="14.85546875" bestFit="1" customWidth="1"/>
    <col min="7" max="7" width="1.28515625" customWidth="1"/>
    <col min="8" max="8" width="14.85546875" bestFit="1" customWidth="1"/>
    <col min="9" max="9" width="1.28515625" customWidth="1"/>
    <col min="10" max="10" width="14.28515625" customWidth="1"/>
    <col min="11" max="11" width="1.28515625" customWidth="1"/>
    <col min="12" max="12" width="19.42578125" customWidth="1"/>
    <col min="13" max="13" width="0.28515625" customWidth="1"/>
    <col min="15" max="15" width="16.42578125" bestFit="1" customWidth="1"/>
    <col min="17" max="17" width="14.7109375" bestFit="1" customWidth="1"/>
    <col min="18" max="18" width="2" bestFit="1" customWidth="1"/>
    <col min="19" max="19" width="14.85546875" bestFit="1" customWidth="1"/>
    <col min="20" max="20" width="2" bestFit="1" customWidth="1"/>
    <col min="21" max="21" width="13.85546875" bestFit="1" customWidth="1"/>
  </cols>
  <sheetData>
    <row r="1" spans="1:21" ht="29.1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21" ht="21.75" customHeight="1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21" ht="21.75" customHeight="1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21" ht="14.45" customHeight="1"/>
    <row r="5" spans="1:21" ht="14.45" customHeight="1">
      <c r="A5" s="1" t="s">
        <v>91</v>
      </c>
      <c r="B5" s="60" t="s">
        <v>92</v>
      </c>
      <c r="C5" s="60"/>
      <c r="D5" s="60"/>
      <c r="E5" s="60"/>
      <c r="F5" s="60"/>
      <c r="G5" s="60"/>
      <c r="H5" s="60"/>
      <c r="I5" s="60"/>
      <c r="J5" s="60"/>
      <c r="K5" s="60"/>
      <c r="L5" s="60"/>
    </row>
    <row r="6" spans="1:21" ht="14.45" customHeight="1">
      <c r="D6" s="2" t="s">
        <v>7</v>
      </c>
      <c r="F6" s="55" t="s">
        <v>8</v>
      </c>
      <c r="G6" s="55"/>
      <c r="H6" s="55"/>
      <c r="J6" s="81" t="s">
        <v>9</v>
      </c>
      <c r="K6" s="81"/>
      <c r="L6" s="81"/>
    </row>
    <row r="7" spans="1:21" ht="14.45" customHeight="1">
      <c r="D7" s="3"/>
      <c r="F7" s="3"/>
      <c r="G7" s="3"/>
      <c r="H7" s="3"/>
      <c r="J7" s="80"/>
    </row>
    <row r="8" spans="1:21" ht="14.45" customHeight="1">
      <c r="A8" s="55" t="s">
        <v>93</v>
      </c>
      <c r="B8" s="55"/>
      <c r="D8" s="2" t="s">
        <v>94</v>
      </c>
      <c r="E8" s="16"/>
      <c r="F8" s="2" t="s">
        <v>95</v>
      </c>
      <c r="G8" s="16"/>
      <c r="H8" s="2" t="s">
        <v>96</v>
      </c>
      <c r="I8" s="16"/>
      <c r="J8" s="2" t="s">
        <v>94</v>
      </c>
      <c r="K8" s="16"/>
      <c r="L8" s="2" t="s">
        <v>18</v>
      </c>
    </row>
    <row r="9" spans="1:21" ht="21.75" customHeight="1">
      <c r="A9" s="56" t="s">
        <v>199</v>
      </c>
      <c r="B9" s="56"/>
      <c r="D9" s="6">
        <v>1572175759</v>
      </c>
      <c r="E9" s="16"/>
      <c r="F9" s="18">
        <v>47738738367</v>
      </c>
      <c r="G9" s="16"/>
      <c r="H9" s="18">
        <v>49032710679</v>
      </c>
      <c r="I9" s="16"/>
      <c r="J9" s="18">
        <v>278203447</v>
      </c>
      <c r="K9" s="16"/>
      <c r="L9" s="33">
        <f>J9/1236921523406*100</f>
        <v>2.2491600456101379E-2</v>
      </c>
      <c r="O9" s="8"/>
      <c r="P9" s="16"/>
      <c r="Q9" s="19"/>
      <c r="R9" s="16"/>
      <c r="S9" s="19"/>
      <c r="T9" s="16"/>
      <c r="U9" s="19"/>
    </row>
    <row r="10" spans="1:21" ht="21.75" customHeight="1">
      <c r="A10" s="52" t="s">
        <v>200</v>
      </c>
      <c r="B10" s="52"/>
      <c r="D10" s="8">
        <v>552186038</v>
      </c>
      <c r="E10" s="16"/>
      <c r="F10" s="19">
        <v>8856306225</v>
      </c>
      <c r="G10" s="16"/>
      <c r="H10" s="19">
        <v>7801746900</v>
      </c>
      <c r="I10" s="16"/>
      <c r="J10" s="19">
        <v>1606745363</v>
      </c>
      <c r="K10" s="16"/>
      <c r="L10" s="79">
        <f t="shared" ref="L10:L11" si="0">J10/1236921523406*100</f>
        <v>0.12989873105091174</v>
      </c>
      <c r="O10" s="8"/>
      <c r="P10" s="16"/>
      <c r="Q10" s="19"/>
      <c r="R10" s="16"/>
      <c r="S10" s="19"/>
      <c r="T10" s="16"/>
      <c r="U10" s="19"/>
    </row>
    <row r="11" spans="1:21" ht="21.75" customHeight="1">
      <c r="A11" s="54" t="s">
        <v>197</v>
      </c>
      <c r="B11" s="54"/>
      <c r="D11" s="10">
        <v>737748995</v>
      </c>
      <c r="E11" s="16"/>
      <c r="F11" s="20">
        <v>8300271306</v>
      </c>
      <c r="G11" s="16"/>
      <c r="H11" s="20">
        <v>8926858980</v>
      </c>
      <c r="I11" s="16"/>
      <c r="J11" s="20">
        <v>111161321</v>
      </c>
      <c r="K11" s="16"/>
      <c r="L11" s="79">
        <f t="shared" si="0"/>
        <v>8.9869340048271632E-3</v>
      </c>
      <c r="O11" s="43"/>
      <c r="P11" s="43"/>
      <c r="Q11" s="43"/>
      <c r="R11" s="43"/>
      <c r="S11" s="43"/>
      <c r="T11" s="43"/>
      <c r="U11" s="43"/>
    </row>
    <row r="12" spans="1:21" ht="21.75" customHeight="1" thickBot="1">
      <c r="A12" s="51" t="s">
        <v>54</v>
      </c>
      <c r="B12" s="51"/>
      <c r="D12" s="12">
        <v>2124361797</v>
      </c>
      <c r="E12" s="16"/>
      <c r="F12" s="21">
        <v>56595044592</v>
      </c>
      <c r="G12" s="16"/>
      <c r="H12" s="21">
        <v>56834457579</v>
      </c>
      <c r="I12" s="16"/>
      <c r="J12" s="21">
        <v>1884948810</v>
      </c>
      <c r="K12" s="16"/>
      <c r="L12" s="35">
        <f>SUM(L9:L11)</f>
        <v>0.16137726551184028</v>
      </c>
    </row>
    <row r="13" spans="1:21" ht="19.5" thickTop="1">
      <c r="O13" s="8"/>
      <c r="P13" s="16"/>
      <c r="Q13" s="19"/>
      <c r="R13" s="16"/>
      <c r="S13" s="19"/>
      <c r="T13" s="16"/>
      <c r="U13" s="19"/>
    </row>
    <row r="14" spans="1:21">
      <c r="J14" s="43"/>
    </row>
    <row r="15" spans="1:21">
      <c r="D15" s="43"/>
    </row>
    <row r="17" spans="4:10">
      <c r="J17" s="43"/>
    </row>
    <row r="18" spans="4:10">
      <c r="D18" s="43"/>
    </row>
    <row r="21" spans="4:10">
      <c r="H21" s="43"/>
    </row>
  </sheetData>
  <mergeCells count="11">
    <mergeCell ref="A1:L1"/>
    <mergeCell ref="A2:L2"/>
    <mergeCell ref="A3:L3"/>
    <mergeCell ref="B5:L5"/>
    <mergeCell ref="F6:H6"/>
    <mergeCell ref="J6:L6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17"/>
  <sheetViews>
    <sheetView rightToLeft="1" workbookViewId="0">
      <selection activeCell="L6" sqref="L6:M16"/>
    </sheetView>
  </sheetViews>
  <sheetFormatPr defaultRowHeight="18.75"/>
  <cols>
    <col min="1" max="1" width="2.5703125" customWidth="1"/>
    <col min="2" max="2" width="54.28515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2" max="12" width="13.140625" bestFit="1" customWidth="1"/>
    <col min="13" max="13" width="16.42578125" style="29" bestFit="1" customWidth="1"/>
    <col min="14" max="14" width="16.42578125" bestFit="1" customWidth="1"/>
    <col min="15" max="15" width="17" style="29" bestFit="1" customWidth="1"/>
  </cols>
  <sheetData>
    <row r="1" spans="1:14" ht="29.1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</row>
    <row r="2" spans="1:14" ht="21.75" customHeight="1">
      <c r="A2" s="59" t="s">
        <v>97</v>
      </c>
      <c r="B2" s="59"/>
      <c r="C2" s="59"/>
      <c r="D2" s="59"/>
      <c r="E2" s="59"/>
      <c r="F2" s="59"/>
      <c r="G2" s="59"/>
      <c r="H2" s="59"/>
      <c r="I2" s="59"/>
      <c r="J2" s="59"/>
    </row>
    <row r="3" spans="1:14" ht="21.75" customHeight="1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</row>
    <row r="4" spans="1:14" ht="14.45" customHeight="1"/>
    <row r="5" spans="1:14" ht="29.1" customHeight="1">
      <c r="A5" s="1" t="s">
        <v>98</v>
      </c>
      <c r="B5" s="60" t="s">
        <v>99</v>
      </c>
      <c r="C5" s="60"/>
      <c r="D5" s="60"/>
      <c r="E5" s="60"/>
      <c r="F5" s="60"/>
      <c r="G5" s="60"/>
      <c r="H5" s="60"/>
      <c r="I5" s="60"/>
      <c r="J5" s="60"/>
    </row>
    <row r="6" spans="1:14" ht="14.45" customHeight="1"/>
    <row r="7" spans="1:14" ht="14.45" customHeight="1">
      <c r="A7" s="55" t="s">
        <v>100</v>
      </c>
      <c r="B7" s="55"/>
      <c r="D7" s="2" t="s">
        <v>101</v>
      </c>
      <c r="F7" s="2" t="s">
        <v>94</v>
      </c>
      <c r="H7" s="2" t="s">
        <v>102</v>
      </c>
      <c r="J7" s="2" t="s">
        <v>103</v>
      </c>
    </row>
    <row r="8" spans="1:14" ht="21.75" customHeight="1">
      <c r="A8" s="56" t="s">
        <v>104</v>
      </c>
      <c r="B8" s="56"/>
      <c r="D8" s="36" t="s">
        <v>105</v>
      </c>
      <c r="E8" s="25"/>
      <c r="F8" s="28">
        <f>'درآمد سرمایه گذاری در سهام'!J45</f>
        <v>-179444619005</v>
      </c>
      <c r="G8" s="25"/>
      <c r="H8" s="31">
        <f>F8/F13*100</f>
        <v>100.10755721040742</v>
      </c>
      <c r="I8" s="25"/>
      <c r="J8" s="31">
        <f>F8/1236921523406*100</f>
        <v>-14.507356821706798</v>
      </c>
      <c r="L8" s="43"/>
      <c r="M8" s="38"/>
      <c r="N8" s="48"/>
    </row>
    <row r="9" spans="1:14" ht="21.75" customHeight="1">
      <c r="A9" s="52" t="s">
        <v>106</v>
      </c>
      <c r="B9" s="52"/>
      <c r="D9" s="37" t="s">
        <v>107</v>
      </c>
      <c r="E9" s="25"/>
      <c r="F9" s="29">
        <v>0</v>
      </c>
      <c r="G9" s="25"/>
      <c r="H9" s="38">
        <f>F9/F13*100</f>
        <v>0</v>
      </c>
      <c r="I9" s="25"/>
      <c r="J9" s="78">
        <f t="shared" ref="J9:J12" si="0">F9/1236921523406*100</f>
        <v>0</v>
      </c>
    </row>
    <row r="10" spans="1:14" ht="21.75" customHeight="1">
      <c r="A10" s="52" t="s">
        <v>108</v>
      </c>
      <c r="B10" s="52"/>
      <c r="D10" s="37" t="s">
        <v>109</v>
      </c>
      <c r="E10" s="25"/>
      <c r="F10" s="29">
        <v>0</v>
      </c>
      <c r="G10" s="25"/>
      <c r="H10" s="38">
        <f>F10/F13*100</f>
        <v>0</v>
      </c>
      <c r="I10" s="25"/>
      <c r="J10" s="78">
        <f t="shared" si="0"/>
        <v>0</v>
      </c>
    </row>
    <row r="11" spans="1:14" ht="21.75" customHeight="1">
      <c r="A11" s="52" t="s">
        <v>110</v>
      </c>
      <c r="B11" s="52"/>
      <c r="D11" s="37" t="s">
        <v>111</v>
      </c>
      <c r="E11" s="25"/>
      <c r="F11" s="29">
        <f>'سود سپرده بانکی'!G10</f>
        <v>7490029</v>
      </c>
      <c r="G11" s="25"/>
      <c r="H11" s="38">
        <f>F11/F13*100</f>
        <v>-4.1784953529546533E-3</v>
      </c>
      <c r="I11" s="25"/>
      <c r="J11" s="78">
        <f t="shared" si="0"/>
        <v>6.055379309251066E-4</v>
      </c>
      <c r="L11" s="43"/>
    </row>
    <row r="12" spans="1:14" ht="21.75" customHeight="1">
      <c r="A12" s="54" t="s">
        <v>112</v>
      </c>
      <c r="B12" s="54"/>
      <c r="D12" s="82" t="s">
        <v>113</v>
      </c>
      <c r="E12" s="25"/>
      <c r="F12" s="30">
        <f>'سایر درآمدها'!D11</f>
        <v>185308229</v>
      </c>
      <c r="G12" s="25"/>
      <c r="H12" s="38">
        <f>F12/F13*100</f>
        <v>-0.10337871505447531</v>
      </c>
      <c r="I12" s="25"/>
      <c r="J12" s="78">
        <f t="shared" si="0"/>
        <v>1.4981405488824652E-2</v>
      </c>
      <c r="L12" s="47"/>
    </row>
    <row r="13" spans="1:14" ht="21.75" customHeight="1">
      <c r="A13" s="51" t="s">
        <v>54</v>
      </c>
      <c r="B13" s="51"/>
      <c r="D13" s="76"/>
      <c r="E13" s="25"/>
      <c r="F13" s="27">
        <f>SUM(F8:F12)</f>
        <v>-179251820747</v>
      </c>
      <c r="G13" s="25"/>
      <c r="H13" s="39">
        <f>SUM(H8:H12)</f>
        <v>99.999999999999986</v>
      </c>
      <c r="I13" s="25"/>
      <c r="J13" s="39">
        <f>SUM(J8:J12)</f>
        <v>-14.491769878287048</v>
      </c>
      <c r="L13" s="43"/>
    </row>
    <row r="17" spans="10:10">
      <c r="J17" s="43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56"/>
  <sheetViews>
    <sheetView rightToLeft="1" tabSelected="1" topLeftCell="A46" workbookViewId="0">
      <selection activeCell="W9" sqref="W9"/>
    </sheetView>
  </sheetViews>
  <sheetFormatPr defaultRowHeight="12.75"/>
  <cols>
    <col min="1" max="1" width="5.140625" customWidth="1"/>
    <col min="2" max="2" width="31.85546875" customWidth="1"/>
    <col min="3" max="3" width="1.28515625" customWidth="1"/>
    <col min="4" max="4" width="14.7109375" bestFit="1" customWidth="1"/>
    <col min="5" max="5" width="1.28515625" customWidth="1"/>
    <col min="6" max="6" width="16.85546875" bestFit="1" customWidth="1"/>
    <col min="7" max="7" width="1.28515625" customWidth="1"/>
    <col min="8" max="8" width="15.42578125" bestFit="1" customWidth="1"/>
    <col min="9" max="9" width="1.28515625" customWidth="1"/>
    <col min="10" max="10" width="16.7109375" bestFit="1" customWidth="1"/>
    <col min="11" max="11" width="1.28515625" customWidth="1"/>
    <col min="12" max="12" width="17.28515625" bestFit="1" customWidth="1"/>
    <col min="13" max="13" width="1.28515625" customWidth="1"/>
    <col min="14" max="14" width="14.7109375" bestFit="1" customWidth="1"/>
    <col min="15" max="16" width="1.28515625" customWidth="1"/>
    <col min="17" max="17" width="18.42578125" customWidth="1"/>
    <col min="18" max="18" width="1.28515625" customWidth="1"/>
    <col min="19" max="19" width="14.7109375" bestFit="1" customWidth="1"/>
    <col min="20" max="20" width="1.28515625" customWidth="1"/>
    <col min="21" max="21" width="15.7109375" bestFit="1" customWidth="1"/>
    <col min="22" max="22" width="1.28515625" customWidth="1"/>
    <col min="23" max="23" width="17.28515625" bestFit="1" customWidth="1"/>
    <col min="24" max="24" width="0.28515625" customWidth="1"/>
    <col min="25" max="25" width="9.5703125" bestFit="1" customWidth="1"/>
    <col min="26" max="26" width="19.28515625" bestFit="1" customWidth="1"/>
  </cols>
  <sheetData>
    <row r="1" spans="1:26" ht="29.1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pans="1:26" ht="21.75" customHeight="1">
      <c r="A2" s="59" t="s">
        <v>97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</row>
    <row r="3" spans="1:26" ht="21.75" customHeight="1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</row>
    <row r="4" spans="1:26" ht="14.45" customHeight="1"/>
    <row r="5" spans="1:26" ht="14.45" customHeight="1">
      <c r="A5" s="1" t="s">
        <v>114</v>
      </c>
      <c r="B5" s="60" t="s">
        <v>115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</row>
    <row r="6" spans="1:26" ht="14.45" customHeight="1">
      <c r="A6" s="16"/>
      <c r="B6" s="16"/>
      <c r="C6" s="16"/>
      <c r="D6" s="55" t="s">
        <v>116</v>
      </c>
      <c r="E6" s="55"/>
      <c r="F6" s="55"/>
      <c r="G6" s="55"/>
      <c r="H6" s="55"/>
      <c r="I6" s="55"/>
      <c r="J6" s="55"/>
      <c r="K6" s="55"/>
      <c r="L6" s="55"/>
      <c r="M6" s="16"/>
      <c r="N6" s="55" t="s">
        <v>117</v>
      </c>
      <c r="O6" s="55"/>
      <c r="P6" s="55"/>
      <c r="Q6" s="55"/>
      <c r="R6" s="55"/>
      <c r="S6" s="55"/>
      <c r="T6" s="55"/>
      <c r="U6" s="55"/>
      <c r="V6" s="55"/>
      <c r="W6" s="55"/>
    </row>
    <row r="7" spans="1:26" ht="14.45" customHeight="1">
      <c r="A7" s="16"/>
      <c r="B7" s="16"/>
      <c r="C7" s="16"/>
      <c r="D7" s="17"/>
      <c r="E7" s="17"/>
      <c r="F7" s="17"/>
      <c r="G7" s="17"/>
      <c r="H7" s="17"/>
      <c r="I7" s="17"/>
      <c r="J7" s="58" t="s">
        <v>54</v>
      </c>
      <c r="K7" s="58"/>
      <c r="L7" s="58"/>
      <c r="M7" s="16"/>
      <c r="N7" s="17"/>
      <c r="O7" s="17"/>
      <c r="P7" s="17"/>
      <c r="Q7" s="17"/>
      <c r="R7" s="17"/>
      <c r="S7" s="17"/>
      <c r="T7" s="17"/>
      <c r="U7" s="58" t="s">
        <v>54</v>
      </c>
      <c r="V7" s="58"/>
      <c r="W7" s="58"/>
    </row>
    <row r="8" spans="1:26" ht="18.75" customHeight="1">
      <c r="A8" s="55" t="s">
        <v>118</v>
      </c>
      <c r="B8" s="55"/>
      <c r="C8" s="16"/>
      <c r="D8" s="2" t="s">
        <v>119</v>
      </c>
      <c r="E8" s="16"/>
      <c r="F8" s="2" t="s">
        <v>120</v>
      </c>
      <c r="G8" s="16"/>
      <c r="H8" s="2" t="s">
        <v>121</v>
      </c>
      <c r="I8" s="16"/>
      <c r="J8" s="4" t="s">
        <v>94</v>
      </c>
      <c r="K8" s="17"/>
      <c r="L8" s="4" t="s">
        <v>102</v>
      </c>
      <c r="M8" s="16"/>
      <c r="N8" s="2" t="s">
        <v>119</v>
      </c>
      <c r="O8" s="16"/>
      <c r="P8" s="55" t="s">
        <v>120</v>
      </c>
      <c r="Q8" s="55"/>
      <c r="R8" s="16"/>
      <c r="S8" s="2" t="s">
        <v>121</v>
      </c>
      <c r="T8" s="16"/>
      <c r="U8" s="4" t="s">
        <v>94</v>
      </c>
      <c r="V8" s="17"/>
      <c r="W8" s="4" t="s">
        <v>102</v>
      </c>
      <c r="Z8" s="45"/>
    </row>
    <row r="9" spans="1:26" ht="21.75" customHeight="1">
      <c r="A9" s="67" t="s">
        <v>42</v>
      </c>
      <c r="B9" s="67"/>
      <c r="C9" s="16"/>
      <c r="D9" s="18">
        <v>0</v>
      </c>
      <c r="E9" s="16"/>
      <c r="F9" s="18">
        <v>-28083210033</v>
      </c>
      <c r="G9" s="16"/>
      <c r="H9" s="18">
        <v>1428697679</v>
      </c>
      <c r="I9" s="16"/>
      <c r="J9" s="18">
        <f>D9+F9+H9</f>
        <v>-26654512354</v>
      </c>
      <c r="K9" s="16"/>
      <c r="L9" s="33">
        <f>J9/-179251820747*100</f>
        <v>14.869869797094429</v>
      </c>
      <c r="M9" s="16"/>
      <c r="N9" s="18">
        <v>0</v>
      </c>
      <c r="O9" s="16"/>
      <c r="P9" s="68">
        <v>25807512668</v>
      </c>
      <c r="Q9" s="68"/>
      <c r="R9" s="16"/>
      <c r="S9" s="18">
        <v>1428697679</v>
      </c>
      <c r="T9" s="16"/>
      <c r="U9" s="18">
        <v>27236210347</v>
      </c>
      <c r="V9" s="16"/>
      <c r="W9" s="33">
        <f>U9/13747707107*100</f>
        <v>198.11456656020829</v>
      </c>
      <c r="Z9" s="45"/>
    </row>
    <row r="10" spans="1:26" ht="21.75" customHeight="1">
      <c r="A10" s="63" t="s">
        <v>30</v>
      </c>
      <c r="B10" s="63"/>
      <c r="C10" s="16"/>
      <c r="D10" s="19">
        <v>0</v>
      </c>
      <c r="E10" s="16"/>
      <c r="F10" s="19">
        <v>0</v>
      </c>
      <c r="G10" s="16"/>
      <c r="H10" s="19">
        <f>-2531776067+968289288</f>
        <v>-1563486779</v>
      </c>
      <c r="I10" s="16"/>
      <c r="J10" s="19">
        <f t="shared" ref="J10:J44" si="0">D10+F10+H10</f>
        <v>-1563486779</v>
      </c>
      <c r="K10" s="16"/>
      <c r="L10" s="79">
        <f t="shared" ref="L10:L44" si="1">J10/-179251820747*100</f>
        <v>0.87222923175030942</v>
      </c>
      <c r="M10" s="16"/>
      <c r="N10" s="19">
        <v>0</v>
      </c>
      <c r="O10" s="16"/>
      <c r="P10" s="64">
        <v>0</v>
      </c>
      <c r="Q10" s="64"/>
      <c r="R10" s="16"/>
      <c r="S10" s="19">
        <v>-2910143311</v>
      </c>
      <c r="T10" s="16"/>
      <c r="U10" s="19">
        <v>-2910143311</v>
      </c>
      <c r="V10" s="16"/>
      <c r="W10" s="34">
        <f t="shared" ref="W10:W44" si="2">U10/13747707107*100</f>
        <v>-21.168208548160187</v>
      </c>
      <c r="Y10" s="49"/>
      <c r="Z10" s="45"/>
    </row>
    <row r="11" spans="1:26" ht="21.75" customHeight="1">
      <c r="A11" s="63" t="s">
        <v>20</v>
      </c>
      <c r="B11" s="63"/>
      <c r="C11" s="16"/>
      <c r="D11" s="19">
        <v>0</v>
      </c>
      <c r="E11" s="16"/>
      <c r="F11" s="19">
        <v>-25356563211</v>
      </c>
      <c r="G11" s="16"/>
      <c r="H11" s="19">
        <v>1365739331</v>
      </c>
      <c r="I11" s="16"/>
      <c r="J11" s="19">
        <f t="shared" si="0"/>
        <v>-23990823880</v>
      </c>
      <c r="K11" s="16"/>
      <c r="L11" s="79">
        <f t="shared" si="1"/>
        <v>13.383866216824197</v>
      </c>
      <c r="M11" s="16"/>
      <c r="N11" s="19">
        <v>0</v>
      </c>
      <c r="O11" s="16"/>
      <c r="P11" s="64">
        <v>1577010239</v>
      </c>
      <c r="Q11" s="64"/>
      <c r="R11" s="16"/>
      <c r="S11" s="19">
        <v>1365739331</v>
      </c>
      <c r="T11" s="16"/>
      <c r="U11" s="19">
        <v>2942749570</v>
      </c>
      <c r="V11" s="16"/>
      <c r="W11" s="34">
        <f t="shared" si="2"/>
        <v>21.405384527734249</v>
      </c>
      <c r="Y11" s="49"/>
    </row>
    <row r="12" spans="1:26" ht="21.75" customHeight="1">
      <c r="A12" s="63" t="s">
        <v>47</v>
      </c>
      <c r="B12" s="63"/>
      <c r="C12" s="16"/>
      <c r="D12" s="19">
        <v>0</v>
      </c>
      <c r="E12" s="16"/>
      <c r="F12" s="19">
        <v>0</v>
      </c>
      <c r="G12" s="16"/>
      <c r="H12" s="19">
        <f>-827854802+240047373</f>
        <v>-587807429</v>
      </c>
      <c r="I12" s="16"/>
      <c r="J12" s="19">
        <f t="shared" si="0"/>
        <v>-587807429</v>
      </c>
      <c r="K12" s="16"/>
      <c r="L12" s="79">
        <f t="shared" si="1"/>
        <v>0.32792271038052351</v>
      </c>
      <c r="M12" s="16"/>
      <c r="N12" s="19">
        <v>0</v>
      </c>
      <c r="O12" s="16"/>
      <c r="P12" s="64">
        <v>0</v>
      </c>
      <c r="Q12" s="64"/>
      <c r="R12" s="16"/>
      <c r="S12" s="19">
        <v>-1113279478</v>
      </c>
      <c r="T12" s="16"/>
      <c r="U12" s="19">
        <v>-1113279478</v>
      </c>
      <c r="V12" s="16"/>
      <c r="W12" s="34">
        <f t="shared" si="2"/>
        <v>-8.097928398788369</v>
      </c>
      <c r="Y12" s="49"/>
    </row>
    <row r="13" spans="1:26" ht="21.75" customHeight="1">
      <c r="A13" s="63" t="s">
        <v>41</v>
      </c>
      <c r="B13" s="63"/>
      <c r="C13" s="16"/>
      <c r="D13" s="19">
        <v>0</v>
      </c>
      <c r="E13" s="16"/>
      <c r="F13" s="19">
        <v>-1279541702</v>
      </c>
      <c r="G13" s="16"/>
      <c r="H13" s="19">
        <v>336717309</v>
      </c>
      <c r="I13" s="16"/>
      <c r="J13" s="19">
        <f t="shared" si="0"/>
        <v>-942824393</v>
      </c>
      <c r="K13" s="16"/>
      <c r="L13" s="79">
        <f t="shared" si="1"/>
        <v>0.52597758230345859</v>
      </c>
      <c r="M13" s="16"/>
      <c r="N13" s="19">
        <v>0</v>
      </c>
      <c r="O13" s="16"/>
      <c r="P13" s="64">
        <v>-974329775</v>
      </c>
      <c r="Q13" s="64"/>
      <c r="R13" s="16"/>
      <c r="S13" s="19">
        <v>125104276</v>
      </c>
      <c r="T13" s="16"/>
      <c r="U13" s="19">
        <v>-849225499</v>
      </c>
      <c r="V13" s="16"/>
      <c r="W13" s="34">
        <f t="shared" si="2"/>
        <v>-6.1772155341278321</v>
      </c>
      <c r="Y13" s="49"/>
    </row>
    <row r="14" spans="1:26" ht="21.75" customHeight="1">
      <c r="A14" s="63" t="s">
        <v>48</v>
      </c>
      <c r="B14" s="63"/>
      <c r="C14" s="16"/>
      <c r="D14" s="19">
        <v>0</v>
      </c>
      <c r="E14" s="16"/>
      <c r="F14" s="19">
        <v>-2748885581</v>
      </c>
      <c r="G14" s="16"/>
      <c r="H14" s="19">
        <v>872503033</v>
      </c>
      <c r="I14" s="16"/>
      <c r="J14" s="19">
        <f t="shared" si="0"/>
        <v>-1876382548</v>
      </c>
      <c r="K14" s="16"/>
      <c r="L14" s="79">
        <f t="shared" si="1"/>
        <v>1.0467857677431172</v>
      </c>
      <c r="M14" s="16"/>
      <c r="N14" s="19">
        <v>0</v>
      </c>
      <c r="O14" s="16"/>
      <c r="P14" s="64">
        <v>5591094155</v>
      </c>
      <c r="Q14" s="64"/>
      <c r="R14" s="16"/>
      <c r="S14" s="19">
        <v>872503033</v>
      </c>
      <c r="T14" s="16"/>
      <c r="U14" s="19">
        <v>6463597188</v>
      </c>
      <c r="V14" s="16"/>
      <c r="W14" s="34">
        <f t="shared" si="2"/>
        <v>47.015819712284184</v>
      </c>
      <c r="Y14" s="49"/>
    </row>
    <row r="15" spans="1:26" ht="21.75" customHeight="1">
      <c r="A15" s="63" t="s">
        <v>40</v>
      </c>
      <c r="B15" s="63"/>
      <c r="C15" s="16"/>
      <c r="D15" s="19">
        <v>0</v>
      </c>
      <c r="E15" s="16"/>
      <c r="F15" s="19">
        <v>-2212229395</v>
      </c>
      <c r="G15" s="16"/>
      <c r="H15" s="19">
        <f>1788323203-25</f>
        <v>1788323178</v>
      </c>
      <c r="I15" s="16"/>
      <c r="J15" s="19">
        <f t="shared" si="0"/>
        <v>-423906217</v>
      </c>
      <c r="K15" s="16"/>
      <c r="L15" s="79">
        <f t="shared" si="1"/>
        <v>0.23648642185805779</v>
      </c>
      <c r="M15" s="16"/>
      <c r="N15" s="19">
        <v>0</v>
      </c>
      <c r="O15" s="16"/>
      <c r="P15" s="64">
        <v>267240857</v>
      </c>
      <c r="Q15" s="64"/>
      <c r="R15" s="16"/>
      <c r="S15" s="19">
        <v>1788323203</v>
      </c>
      <c r="T15" s="16"/>
      <c r="U15" s="19">
        <v>2055564060</v>
      </c>
      <c r="V15" s="16"/>
      <c r="W15" s="34">
        <f t="shared" si="2"/>
        <v>14.952050141898617</v>
      </c>
      <c r="Y15" s="49"/>
    </row>
    <row r="16" spans="1:26" ht="21.75" customHeight="1">
      <c r="A16" s="63" t="s">
        <v>45</v>
      </c>
      <c r="B16" s="63"/>
      <c r="C16" s="16"/>
      <c r="D16" s="19">
        <v>2324897929</v>
      </c>
      <c r="E16" s="16"/>
      <c r="F16" s="19">
        <v>-6515130391</v>
      </c>
      <c r="G16" s="16"/>
      <c r="H16" s="19">
        <v>0</v>
      </c>
      <c r="I16" s="16"/>
      <c r="J16" s="19">
        <f t="shared" si="0"/>
        <v>-4190232462</v>
      </c>
      <c r="K16" s="16"/>
      <c r="L16" s="79">
        <f t="shared" si="1"/>
        <v>2.3376233750585929</v>
      </c>
      <c r="M16" s="16"/>
      <c r="N16" s="19">
        <v>2324897929</v>
      </c>
      <c r="O16" s="16"/>
      <c r="P16" s="64">
        <v>-3538017834</v>
      </c>
      <c r="Q16" s="64"/>
      <c r="R16" s="16"/>
      <c r="S16" s="19">
        <v>3310967352</v>
      </c>
      <c r="T16" s="16"/>
      <c r="U16" s="19">
        <v>2097847447</v>
      </c>
      <c r="V16" s="16"/>
      <c r="W16" s="34">
        <f t="shared" si="2"/>
        <v>15.259616972286432</v>
      </c>
      <c r="Y16" s="49"/>
    </row>
    <row r="17" spans="1:25" ht="21.75" customHeight="1">
      <c r="A17" s="63" t="s">
        <v>46</v>
      </c>
      <c r="B17" s="63"/>
      <c r="C17" s="16"/>
      <c r="D17" s="19">
        <v>0</v>
      </c>
      <c r="E17" s="16"/>
      <c r="F17" s="19">
        <v>-1578480755</v>
      </c>
      <c r="G17" s="16"/>
      <c r="H17" s="19">
        <v>0</v>
      </c>
      <c r="I17" s="16"/>
      <c r="J17" s="19">
        <f t="shared" si="0"/>
        <v>-1578480755</v>
      </c>
      <c r="K17" s="16"/>
      <c r="L17" s="79">
        <f t="shared" si="1"/>
        <v>0.88059398695196667</v>
      </c>
      <c r="M17" s="16"/>
      <c r="N17" s="19">
        <v>0</v>
      </c>
      <c r="O17" s="16"/>
      <c r="P17" s="64">
        <v>-2463668046</v>
      </c>
      <c r="Q17" s="64"/>
      <c r="R17" s="16"/>
      <c r="S17" s="19">
        <v>-40447797</v>
      </c>
      <c r="T17" s="16"/>
      <c r="U17" s="19">
        <v>-2504115843</v>
      </c>
      <c r="V17" s="16"/>
      <c r="W17" s="34">
        <f t="shared" si="2"/>
        <v>-18.214789008160967</v>
      </c>
      <c r="Y17" s="49"/>
    </row>
    <row r="18" spans="1:25" ht="21.75" customHeight="1">
      <c r="A18" s="63" t="s">
        <v>122</v>
      </c>
      <c r="B18" s="63"/>
      <c r="C18" s="16"/>
      <c r="D18" s="19">
        <v>0</v>
      </c>
      <c r="E18" s="16"/>
      <c r="F18" s="19">
        <v>0</v>
      </c>
      <c r="G18" s="16"/>
      <c r="H18" s="19">
        <v>0</v>
      </c>
      <c r="I18" s="16"/>
      <c r="J18" s="19">
        <f t="shared" si="0"/>
        <v>0</v>
      </c>
      <c r="K18" s="16"/>
      <c r="L18" s="79">
        <f t="shared" si="1"/>
        <v>0</v>
      </c>
      <c r="M18" s="16"/>
      <c r="N18" s="19">
        <v>0</v>
      </c>
      <c r="O18" s="16"/>
      <c r="P18" s="64">
        <v>0</v>
      </c>
      <c r="Q18" s="64"/>
      <c r="R18" s="16"/>
      <c r="S18" s="19">
        <v>-634327023</v>
      </c>
      <c r="T18" s="16"/>
      <c r="U18" s="19">
        <v>-634327023</v>
      </c>
      <c r="V18" s="16"/>
      <c r="W18" s="34">
        <f t="shared" si="2"/>
        <v>-4.6140568609947765</v>
      </c>
      <c r="Y18" s="49"/>
    </row>
    <row r="19" spans="1:25" ht="21.75" customHeight="1">
      <c r="A19" s="63" t="s">
        <v>44</v>
      </c>
      <c r="B19" s="63"/>
      <c r="C19" s="16"/>
      <c r="D19" s="19">
        <v>0</v>
      </c>
      <c r="E19" s="16"/>
      <c r="F19" s="19">
        <v>-608112669</v>
      </c>
      <c r="G19" s="16"/>
      <c r="H19" s="19">
        <v>0</v>
      </c>
      <c r="I19" s="16"/>
      <c r="J19" s="19">
        <f t="shared" si="0"/>
        <v>-608112669</v>
      </c>
      <c r="K19" s="16"/>
      <c r="L19" s="79">
        <f t="shared" si="1"/>
        <v>0.33925048374169864</v>
      </c>
      <c r="M19" s="16"/>
      <c r="N19" s="19">
        <v>0</v>
      </c>
      <c r="O19" s="16"/>
      <c r="P19" s="64">
        <v>-978601480</v>
      </c>
      <c r="Q19" s="64"/>
      <c r="R19" s="16"/>
      <c r="S19" s="19">
        <v>380126253</v>
      </c>
      <c r="T19" s="16"/>
      <c r="U19" s="19">
        <v>-598475227</v>
      </c>
      <c r="V19" s="16"/>
      <c r="W19" s="34">
        <f t="shared" si="2"/>
        <v>-4.3532730392202703</v>
      </c>
      <c r="Y19" s="49"/>
    </row>
    <row r="20" spans="1:25" ht="21.75" customHeight="1">
      <c r="A20" s="63" t="s">
        <v>50</v>
      </c>
      <c r="B20" s="63"/>
      <c r="C20" s="16"/>
      <c r="D20" s="19">
        <v>0</v>
      </c>
      <c r="E20" s="16"/>
      <c r="F20" s="19">
        <v>-424691559</v>
      </c>
      <c r="G20" s="16"/>
      <c r="H20" s="19">
        <v>0</v>
      </c>
      <c r="I20" s="16"/>
      <c r="J20" s="19">
        <f t="shared" si="0"/>
        <v>-424691559</v>
      </c>
      <c r="K20" s="16"/>
      <c r="L20" s="79">
        <f t="shared" si="1"/>
        <v>0.23692454404656738</v>
      </c>
      <c r="M20" s="16"/>
      <c r="N20" s="19">
        <v>0</v>
      </c>
      <c r="O20" s="16"/>
      <c r="P20" s="64">
        <v>1181173401</v>
      </c>
      <c r="Q20" s="64"/>
      <c r="R20" s="16"/>
      <c r="S20" s="19">
        <v>736574492</v>
      </c>
      <c r="T20" s="16"/>
      <c r="U20" s="19">
        <v>1917747893</v>
      </c>
      <c r="V20" s="16"/>
      <c r="W20" s="34">
        <f t="shared" si="2"/>
        <v>13.949583578366529</v>
      </c>
      <c r="Y20" s="49"/>
    </row>
    <row r="21" spans="1:25" ht="21.75" customHeight="1">
      <c r="A21" s="63" t="s">
        <v>28</v>
      </c>
      <c r="B21" s="63"/>
      <c r="C21" s="16"/>
      <c r="D21" s="19">
        <v>0</v>
      </c>
      <c r="E21" s="16"/>
      <c r="F21" s="19">
        <v>-7464174669</v>
      </c>
      <c r="G21" s="16"/>
      <c r="H21" s="19">
        <v>0</v>
      </c>
      <c r="I21" s="16"/>
      <c r="J21" s="19">
        <f t="shared" si="0"/>
        <v>-7464174669</v>
      </c>
      <c r="K21" s="16"/>
      <c r="L21" s="79">
        <f t="shared" si="1"/>
        <v>4.1640718838416166</v>
      </c>
      <c r="M21" s="16"/>
      <c r="N21" s="19">
        <v>0</v>
      </c>
      <c r="O21" s="16"/>
      <c r="P21" s="64">
        <v>-10129951336</v>
      </c>
      <c r="Q21" s="64"/>
      <c r="R21" s="16"/>
      <c r="S21" s="19">
        <v>0</v>
      </c>
      <c r="T21" s="16"/>
      <c r="U21" s="19">
        <v>-10129951336</v>
      </c>
      <c r="V21" s="16"/>
      <c r="W21" s="34">
        <f t="shared" si="2"/>
        <v>-73.684660701289403</v>
      </c>
      <c r="Y21" s="49"/>
    </row>
    <row r="22" spans="1:25" ht="21.75" customHeight="1">
      <c r="A22" s="63" t="s">
        <v>25</v>
      </c>
      <c r="B22" s="63"/>
      <c r="C22" s="16"/>
      <c r="D22" s="19">
        <v>0</v>
      </c>
      <c r="E22" s="16"/>
      <c r="F22" s="19">
        <v>-3443920248</v>
      </c>
      <c r="G22" s="16"/>
      <c r="H22" s="19">
        <v>0</v>
      </c>
      <c r="I22" s="16"/>
      <c r="J22" s="19">
        <f t="shared" si="0"/>
        <v>-3443920248</v>
      </c>
      <c r="K22" s="16"/>
      <c r="L22" s="79">
        <f t="shared" si="1"/>
        <v>1.921274904571723</v>
      </c>
      <c r="M22" s="16"/>
      <c r="N22" s="19">
        <v>0</v>
      </c>
      <c r="O22" s="16"/>
      <c r="P22" s="64">
        <v>-76959110</v>
      </c>
      <c r="Q22" s="64"/>
      <c r="R22" s="16"/>
      <c r="S22" s="19">
        <v>0</v>
      </c>
      <c r="T22" s="16"/>
      <c r="U22" s="19">
        <v>-76959110</v>
      </c>
      <c r="V22" s="16"/>
      <c r="W22" s="34">
        <f t="shared" si="2"/>
        <v>-0.55979596743673921</v>
      </c>
      <c r="Y22" s="49"/>
    </row>
    <row r="23" spans="1:25" ht="21.75" customHeight="1">
      <c r="A23" s="63" t="s">
        <v>38</v>
      </c>
      <c r="B23" s="63"/>
      <c r="C23" s="16"/>
      <c r="D23" s="19">
        <v>0</v>
      </c>
      <c r="E23" s="16"/>
      <c r="F23" s="19">
        <v>1770695892</v>
      </c>
      <c r="G23" s="16"/>
      <c r="H23" s="19">
        <v>0</v>
      </c>
      <c r="I23" s="16"/>
      <c r="J23" s="19">
        <f t="shared" si="0"/>
        <v>1770695892</v>
      </c>
      <c r="K23" s="16"/>
      <c r="L23" s="79">
        <f t="shared" si="1"/>
        <v>-0.98782588908773172</v>
      </c>
      <c r="M23" s="16"/>
      <c r="N23" s="19">
        <v>0</v>
      </c>
      <c r="O23" s="16"/>
      <c r="P23" s="64">
        <v>3668881889</v>
      </c>
      <c r="Q23" s="64"/>
      <c r="R23" s="16"/>
      <c r="S23" s="19">
        <v>0</v>
      </c>
      <c r="T23" s="16"/>
      <c r="U23" s="19">
        <v>3668881889</v>
      </c>
      <c r="V23" s="16"/>
      <c r="W23" s="34">
        <f t="shared" si="2"/>
        <v>26.687227625993675</v>
      </c>
      <c r="Y23" s="49"/>
    </row>
    <row r="24" spans="1:25" ht="21.75" customHeight="1">
      <c r="A24" s="63" t="s">
        <v>24</v>
      </c>
      <c r="B24" s="63"/>
      <c r="C24" s="16"/>
      <c r="D24" s="19">
        <v>0</v>
      </c>
      <c r="E24" s="16"/>
      <c r="F24" s="19">
        <v>-3858815136</v>
      </c>
      <c r="G24" s="16"/>
      <c r="H24" s="19">
        <v>0</v>
      </c>
      <c r="I24" s="16"/>
      <c r="J24" s="19">
        <f t="shared" si="0"/>
        <v>-3858815136</v>
      </c>
      <c r="K24" s="16"/>
      <c r="L24" s="79">
        <f t="shared" si="1"/>
        <v>2.1527341367686397</v>
      </c>
      <c r="M24" s="16"/>
      <c r="N24" s="19">
        <v>0</v>
      </c>
      <c r="O24" s="16"/>
      <c r="P24" s="64">
        <v>-10118670803</v>
      </c>
      <c r="Q24" s="64"/>
      <c r="R24" s="16"/>
      <c r="S24" s="19">
        <v>0</v>
      </c>
      <c r="T24" s="16"/>
      <c r="U24" s="19">
        <v>-10118670803</v>
      </c>
      <c r="V24" s="16"/>
      <c r="W24" s="34">
        <f t="shared" si="2"/>
        <v>-73.602606778317352</v>
      </c>
      <c r="Y24" s="49"/>
    </row>
    <row r="25" spans="1:25" ht="21.75" customHeight="1">
      <c r="A25" s="63" t="s">
        <v>19</v>
      </c>
      <c r="B25" s="63"/>
      <c r="C25" s="16"/>
      <c r="D25" s="19">
        <v>0</v>
      </c>
      <c r="E25" s="16"/>
      <c r="F25" s="19">
        <v>-2680778643</v>
      </c>
      <c r="G25" s="16"/>
      <c r="H25" s="19">
        <v>0</v>
      </c>
      <c r="I25" s="16"/>
      <c r="J25" s="19">
        <f t="shared" si="0"/>
        <v>-2680778643</v>
      </c>
      <c r="K25" s="16"/>
      <c r="L25" s="79">
        <f t="shared" si="1"/>
        <v>1.4955377478612675</v>
      </c>
      <c r="M25" s="16"/>
      <c r="N25" s="19">
        <v>0</v>
      </c>
      <c r="O25" s="16"/>
      <c r="P25" s="64">
        <v>-1120458805</v>
      </c>
      <c r="Q25" s="64"/>
      <c r="R25" s="16"/>
      <c r="S25" s="19">
        <v>0</v>
      </c>
      <c r="T25" s="16"/>
      <c r="U25" s="19">
        <v>-1120458805</v>
      </c>
      <c r="V25" s="16"/>
      <c r="W25" s="34">
        <f t="shared" si="2"/>
        <v>-8.1501503943845997</v>
      </c>
      <c r="Y25" s="49"/>
    </row>
    <row r="26" spans="1:25" ht="21.75" customHeight="1">
      <c r="A26" s="63" t="s">
        <v>53</v>
      </c>
      <c r="B26" s="63"/>
      <c r="C26" s="16"/>
      <c r="D26" s="19">
        <v>0</v>
      </c>
      <c r="E26" s="16"/>
      <c r="F26" s="19">
        <v>-4225901276</v>
      </c>
      <c r="G26" s="16"/>
      <c r="H26" s="19">
        <v>0</v>
      </c>
      <c r="I26" s="16"/>
      <c r="J26" s="19">
        <f t="shared" si="0"/>
        <v>-4225901276</v>
      </c>
      <c r="K26" s="16"/>
      <c r="L26" s="79">
        <f t="shared" si="1"/>
        <v>2.3575220928798992</v>
      </c>
      <c r="M26" s="16"/>
      <c r="N26" s="19">
        <v>0</v>
      </c>
      <c r="O26" s="16"/>
      <c r="P26" s="64">
        <v>-4225901276</v>
      </c>
      <c r="Q26" s="64"/>
      <c r="R26" s="16"/>
      <c r="S26" s="19">
        <v>0</v>
      </c>
      <c r="T26" s="16"/>
      <c r="U26" s="19">
        <v>-4225901276</v>
      </c>
      <c r="V26" s="16"/>
      <c r="W26" s="34">
        <f t="shared" si="2"/>
        <v>-30.738953362253934</v>
      </c>
      <c r="Y26" s="49"/>
    </row>
    <row r="27" spans="1:25" ht="21.75" customHeight="1">
      <c r="A27" s="63" t="s">
        <v>36</v>
      </c>
      <c r="B27" s="63"/>
      <c r="C27" s="16"/>
      <c r="D27" s="19">
        <v>0</v>
      </c>
      <c r="E27" s="16"/>
      <c r="F27" s="19">
        <v>-6537746029</v>
      </c>
      <c r="G27" s="16"/>
      <c r="H27" s="19">
        <v>0</v>
      </c>
      <c r="I27" s="16"/>
      <c r="J27" s="19">
        <f t="shared" si="0"/>
        <v>-6537746029</v>
      </c>
      <c r="K27" s="16"/>
      <c r="L27" s="79">
        <f t="shared" si="1"/>
        <v>3.6472410722273891</v>
      </c>
      <c r="M27" s="16"/>
      <c r="N27" s="19">
        <v>0</v>
      </c>
      <c r="O27" s="16"/>
      <c r="P27" s="64">
        <v>-3474345032</v>
      </c>
      <c r="Q27" s="64"/>
      <c r="R27" s="16"/>
      <c r="S27" s="19">
        <v>0</v>
      </c>
      <c r="T27" s="16"/>
      <c r="U27" s="19">
        <v>-3474345032</v>
      </c>
      <c r="V27" s="16"/>
      <c r="W27" s="34">
        <f t="shared" si="2"/>
        <v>-25.272178152754996</v>
      </c>
      <c r="Y27" s="49"/>
    </row>
    <row r="28" spans="1:25" ht="21.75" customHeight="1">
      <c r="A28" s="63" t="s">
        <v>23</v>
      </c>
      <c r="B28" s="63"/>
      <c r="C28" s="16"/>
      <c r="D28" s="19">
        <v>0</v>
      </c>
      <c r="E28" s="16"/>
      <c r="F28" s="19">
        <v>-12023203022</v>
      </c>
      <c r="G28" s="16"/>
      <c r="H28" s="19">
        <v>0</v>
      </c>
      <c r="I28" s="16"/>
      <c r="J28" s="19">
        <f t="shared" si="0"/>
        <v>-12023203022</v>
      </c>
      <c r="K28" s="16"/>
      <c r="L28" s="79">
        <f t="shared" si="1"/>
        <v>6.7074370413061608</v>
      </c>
      <c r="M28" s="16"/>
      <c r="N28" s="19">
        <v>0</v>
      </c>
      <c r="O28" s="16"/>
      <c r="P28" s="64">
        <v>-3871731803</v>
      </c>
      <c r="Q28" s="64"/>
      <c r="R28" s="16"/>
      <c r="S28" s="19">
        <v>0</v>
      </c>
      <c r="T28" s="16"/>
      <c r="U28" s="19">
        <v>-3871731803</v>
      </c>
      <c r="V28" s="16"/>
      <c r="W28" s="34">
        <f t="shared" si="2"/>
        <v>-28.162745779102377</v>
      </c>
      <c r="Y28" s="49"/>
    </row>
    <row r="29" spans="1:25" ht="21.75" customHeight="1">
      <c r="A29" s="63" t="s">
        <v>49</v>
      </c>
      <c r="B29" s="63"/>
      <c r="C29" s="16"/>
      <c r="D29" s="19">
        <v>0</v>
      </c>
      <c r="E29" s="16"/>
      <c r="F29" s="19">
        <v>-457238016</v>
      </c>
      <c r="G29" s="16"/>
      <c r="H29" s="19">
        <v>0</v>
      </c>
      <c r="I29" s="16"/>
      <c r="J29" s="19">
        <f t="shared" si="0"/>
        <v>-457238016</v>
      </c>
      <c r="K29" s="16"/>
      <c r="L29" s="79">
        <f t="shared" si="1"/>
        <v>0.25508137886384757</v>
      </c>
      <c r="M29" s="16"/>
      <c r="N29" s="19">
        <v>0</v>
      </c>
      <c r="O29" s="16"/>
      <c r="P29" s="64">
        <v>-357217200</v>
      </c>
      <c r="Q29" s="64"/>
      <c r="R29" s="16"/>
      <c r="S29" s="19">
        <v>0</v>
      </c>
      <c r="T29" s="16"/>
      <c r="U29" s="19">
        <v>-357217200</v>
      </c>
      <c r="V29" s="16"/>
      <c r="W29" s="34">
        <f t="shared" si="2"/>
        <v>-2.5983765672321724</v>
      </c>
      <c r="Y29" s="49"/>
    </row>
    <row r="30" spans="1:25" ht="21.75" customHeight="1">
      <c r="A30" s="63" t="s">
        <v>31</v>
      </c>
      <c r="B30" s="63"/>
      <c r="C30" s="16"/>
      <c r="D30" s="19">
        <v>0</v>
      </c>
      <c r="E30" s="16"/>
      <c r="F30" s="19">
        <v>4499940401</v>
      </c>
      <c r="G30" s="16"/>
      <c r="H30" s="19">
        <v>0</v>
      </c>
      <c r="I30" s="16"/>
      <c r="J30" s="19">
        <f t="shared" si="0"/>
        <v>4499940401</v>
      </c>
      <c r="K30" s="16"/>
      <c r="L30" s="79">
        <f t="shared" si="1"/>
        <v>-2.5104015023374942</v>
      </c>
      <c r="M30" s="16"/>
      <c r="N30" s="19">
        <v>0</v>
      </c>
      <c r="O30" s="16"/>
      <c r="P30" s="64">
        <v>5223145109</v>
      </c>
      <c r="Q30" s="64"/>
      <c r="R30" s="16"/>
      <c r="S30" s="19">
        <v>0</v>
      </c>
      <c r="T30" s="16"/>
      <c r="U30" s="19">
        <v>5223145109</v>
      </c>
      <c r="V30" s="16"/>
      <c r="W30" s="34">
        <f t="shared" si="2"/>
        <v>37.992845413039831</v>
      </c>
      <c r="Y30" s="49"/>
    </row>
    <row r="31" spans="1:25" ht="21.75" customHeight="1">
      <c r="A31" s="63" t="s">
        <v>34</v>
      </c>
      <c r="B31" s="63"/>
      <c r="C31" s="16"/>
      <c r="D31" s="19">
        <v>0</v>
      </c>
      <c r="E31" s="16"/>
      <c r="F31" s="19">
        <v>-5156787647</v>
      </c>
      <c r="G31" s="16"/>
      <c r="H31" s="19">
        <v>0</v>
      </c>
      <c r="I31" s="16"/>
      <c r="J31" s="19">
        <f t="shared" si="0"/>
        <v>-5156787647</v>
      </c>
      <c r="K31" s="16"/>
      <c r="L31" s="79">
        <f t="shared" si="1"/>
        <v>2.8768397584526659</v>
      </c>
      <c r="M31" s="16"/>
      <c r="N31" s="19">
        <v>0</v>
      </c>
      <c r="O31" s="16"/>
      <c r="P31" s="64">
        <v>-5541886810</v>
      </c>
      <c r="Q31" s="64"/>
      <c r="R31" s="16"/>
      <c r="S31" s="19">
        <v>0</v>
      </c>
      <c r="T31" s="16"/>
      <c r="U31" s="19">
        <v>-5541886810</v>
      </c>
      <c r="V31" s="16"/>
      <c r="W31" s="34">
        <f t="shared" si="2"/>
        <v>-40.311353499655269</v>
      </c>
      <c r="Y31" s="49"/>
    </row>
    <row r="32" spans="1:25" ht="21.75" customHeight="1">
      <c r="A32" s="63" t="s">
        <v>22</v>
      </c>
      <c r="B32" s="63"/>
      <c r="C32" s="16"/>
      <c r="D32" s="19">
        <v>0</v>
      </c>
      <c r="E32" s="16"/>
      <c r="F32" s="19">
        <v>-17017407081</v>
      </c>
      <c r="G32" s="16"/>
      <c r="H32" s="19">
        <v>0</v>
      </c>
      <c r="I32" s="16"/>
      <c r="J32" s="19">
        <f t="shared" si="0"/>
        <v>-17017407081</v>
      </c>
      <c r="K32" s="16"/>
      <c r="L32" s="79">
        <f t="shared" si="1"/>
        <v>9.4935755799204653</v>
      </c>
      <c r="M32" s="16"/>
      <c r="N32" s="19">
        <v>0</v>
      </c>
      <c r="O32" s="16"/>
      <c r="P32" s="64">
        <v>27382833110</v>
      </c>
      <c r="Q32" s="64"/>
      <c r="R32" s="16"/>
      <c r="S32" s="19">
        <v>0</v>
      </c>
      <c r="T32" s="16"/>
      <c r="U32" s="19">
        <v>27382833110</v>
      </c>
      <c r="V32" s="16"/>
      <c r="W32" s="34">
        <f t="shared" si="2"/>
        <v>199.18109177680489</v>
      </c>
      <c r="Y32" s="49"/>
    </row>
    <row r="33" spans="1:25" ht="21.75" customHeight="1">
      <c r="A33" s="63" t="s">
        <v>51</v>
      </c>
      <c r="B33" s="63"/>
      <c r="C33" s="16"/>
      <c r="D33" s="19">
        <v>0</v>
      </c>
      <c r="E33" s="16"/>
      <c r="F33" s="19">
        <v>1913070749</v>
      </c>
      <c r="G33" s="16"/>
      <c r="H33" s="19">
        <v>0</v>
      </c>
      <c r="I33" s="16"/>
      <c r="J33" s="19">
        <f t="shared" si="0"/>
        <v>1913070749</v>
      </c>
      <c r="K33" s="16"/>
      <c r="L33" s="79">
        <f t="shared" si="1"/>
        <v>-1.0672531754643377</v>
      </c>
      <c r="M33" s="16"/>
      <c r="N33" s="19">
        <v>0</v>
      </c>
      <c r="O33" s="16"/>
      <c r="P33" s="64">
        <v>1913070749</v>
      </c>
      <c r="Q33" s="64"/>
      <c r="R33" s="16"/>
      <c r="S33" s="19">
        <v>0</v>
      </c>
      <c r="T33" s="16"/>
      <c r="U33" s="19">
        <v>1913070749</v>
      </c>
      <c r="V33" s="16"/>
      <c r="W33" s="34">
        <f t="shared" si="2"/>
        <v>13.915562312393975</v>
      </c>
      <c r="Y33" s="49"/>
    </row>
    <row r="34" spans="1:25" ht="21.75" customHeight="1">
      <c r="A34" s="63" t="s">
        <v>21</v>
      </c>
      <c r="B34" s="63"/>
      <c r="C34" s="16"/>
      <c r="D34" s="19">
        <v>0</v>
      </c>
      <c r="E34" s="16"/>
      <c r="F34" s="19">
        <v>-11085789279</v>
      </c>
      <c r="G34" s="16"/>
      <c r="H34" s="19">
        <v>0</v>
      </c>
      <c r="I34" s="16"/>
      <c r="J34" s="19">
        <f t="shared" si="0"/>
        <v>-11085789279</v>
      </c>
      <c r="K34" s="16"/>
      <c r="L34" s="79">
        <f t="shared" si="1"/>
        <v>6.1844779220662591</v>
      </c>
      <c r="M34" s="16"/>
      <c r="N34" s="19">
        <v>0</v>
      </c>
      <c r="O34" s="16"/>
      <c r="P34" s="64">
        <v>8613957887</v>
      </c>
      <c r="Q34" s="64"/>
      <c r="R34" s="16"/>
      <c r="S34" s="19">
        <v>0</v>
      </c>
      <c r="T34" s="16"/>
      <c r="U34" s="19">
        <v>8613957887</v>
      </c>
      <c r="V34" s="16"/>
      <c r="W34" s="34">
        <f t="shared" si="2"/>
        <v>62.657414941681303</v>
      </c>
      <c r="Y34" s="49"/>
    </row>
    <row r="35" spans="1:25" ht="21.75" customHeight="1">
      <c r="A35" s="63" t="s">
        <v>26</v>
      </c>
      <c r="B35" s="63"/>
      <c r="C35" s="16"/>
      <c r="D35" s="19">
        <v>0</v>
      </c>
      <c r="E35" s="16"/>
      <c r="F35" s="19">
        <v>-1714880972</v>
      </c>
      <c r="G35" s="16"/>
      <c r="H35" s="19">
        <v>0</v>
      </c>
      <c r="I35" s="16"/>
      <c r="J35" s="19">
        <f t="shared" si="0"/>
        <v>-1714880972</v>
      </c>
      <c r="K35" s="16"/>
      <c r="L35" s="79">
        <f t="shared" si="1"/>
        <v>0.95668817468829004</v>
      </c>
      <c r="M35" s="16"/>
      <c r="N35" s="19">
        <v>0</v>
      </c>
      <c r="O35" s="16"/>
      <c r="P35" s="64">
        <v>-438413757</v>
      </c>
      <c r="Q35" s="64"/>
      <c r="R35" s="16"/>
      <c r="S35" s="19">
        <v>0</v>
      </c>
      <c r="T35" s="16"/>
      <c r="U35" s="19">
        <v>-438413757</v>
      </c>
      <c r="V35" s="16"/>
      <c r="W35" s="34">
        <f t="shared" si="2"/>
        <v>-3.1889954709376251</v>
      </c>
      <c r="Y35" s="49"/>
    </row>
    <row r="36" spans="1:25" ht="21.75" customHeight="1">
      <c r="A36" s="63" t="s">
        <v>29</v>
      </c>
      <c r="B36" s="63"/>
      <c r="C36" s="16"/>
      <c r="D36" s="19">
        <v>0</v>
      </c>
      <c r="E36" s="16"/>
      <c r="F36" s="19">
        <v>-602804024</v>
      </c>
      <c r="G36" s="16"/>
      <c r="H36" s="19">
        <v>0</v>
      </c>
      <c r="I36" s="16"/>
      <c r="J36" s="19">
        <f t="shared" si="0"/>
        <v>-602804024</v>
      </c>
      <c r="K36" s="16"/>
      <c r="L36" s="79">
        <f t="shared" si="1"/>
        <v>0.33628892665520593</v>
      </c>
      <c r="M36" s="16"/>
      <c r="N36" s="19">
        <v>0</v>
      </c>
      <c r="O36" s="16"/>
      <c r="P36" s="64">
        <v>-703271362</v>
      </c>
      <c r="Q36" s="64"/>
      <c r="R36" s="16"/>
      <c r="S36" s="19">
        <v>0</v>
      </c>
      <c r="T36" s="16"/>
      <c r="U36" s="19">
        <v>-703271362</v>
      </c>
      <c r="V36" s="16"/>
      <c r="W36" s="34">
        <f t="shared" si="2"/>
        <v>-5.1155538631013693</v>
      </c>
      <c r="Y36" s="49"/>
    </row>
    <row r="37" spans="1:25" ht="21.75" customHeight="1">
      <c r="A37" s="63" t="s">
        <v>43</v>
      </c>
      <c r="B37" s="63"/>
      <c r="C37" s="16"/>
      <c r="D37" s="19">
        <v>0</v>
      </c>
      <c r="E37" s="16"/>
      <c r="F37" s="19">
        <v>-1889769879</v>
      </c>
      <c r="G37" s="16"/>
      <c r="H37" s="19">
        <v>0</v>
      </c>
      <c r="I37" s="16"/>
      <c r="J37" s="19">
        <f t="shared" si="0"/>
        <v>-1889769879</v>
      </c>
      <c r="K37" s="16"/>
      <c r="L37" s="79">
        <f t="shared" si="1"/>
        <v>1.0542542168468476</v>
      </c>
      <c r="M37" s="16"/>
      <c r="N37" s="19">
        <v>0</v>
      </c>
      <c r="O37" s="16"/>
      <c r="P37" s="64">
        <v>-1273108129</v>
      </c>
      <c r="Q37" s="64"/>
      <c r="R37" s="16"/>
      <c r="S37" s="19">
        <v>0</v>
      </c>
      <c r="T37" s="16"/>
      <c r="U37" s="19">
        <v>-1273108129</v>
      </c>
      <c r="V37" s="16"/>
      <c r="W37" s="34">
        <f t="shared" si="2"/>
        <v>-9.2605124555771496</v>
      </c>
      <c r="Y37" s="49"/>
    </row>
    <row r="38" spans="1:25" ht="21.75" customHeight="1">
      <c r="A38" s="63" t="s">
        <v>33</v>
      </c>
      <c r="B38" s="63"/>
      <c r="C38" s="16"/>
      <c r="D38" s="19">
        <v>0</v>
      </c>
      <c r="E38" s="16"/>
      <c r="F38" s="19">
        <v>-4358787552</v>
      </c>
      <c r="G38" s="16"/>
      <c r="H38" s="19">
        <v>0</v>
      </c>
      <c r="I38" s="16"/>
      <c r="J38" s="19">
        <f t="shared" si="0"/>
        <v>-4358787552</v>
      </c>
      <c r="K38" s="16"/>
      <c r="L38" s="79">
        <f t="shared" si="1"/>
        <v>2.4316559429274025</v>
      </c>
      <c r="M38" s="16"/>
      <c r="N38" s="19">
        <v>0</v>
      </c>
      <c r="O38" s="16"/>
      <c r="P38" s="64">
        <v>2310682558</v>
      </c>
      <c r="Q38" s="64"/>
      <c r="R38" s="16"/>
      <c r="S38" s="19">
        <v>0</v>
      </c>
      <c r="T38" s="16"/>
      <c r="U38" s="19">
        <v>2310682558</v>
      </c>
      <c r="V38" s="16"/>
      <c r="W38" s="34">
        <f t="shared" si="2"/>
        <v>16.807766851706173</v>
      </c>
      <c r="Y38" s="49"/>
    </row>
    <row r="39" spans="1:25" ht="21.75" customHeight="1">
      <c r="A39" s="63" t="s">
        <v>32</v>
      </c>
      <c r="B39" s="63"/>
      <c r="C39" s="16"/>
      <c r="D39" s="19">
        <v>0</v>
      </c>
      <c r="E39" s="16"/>
      <c r="F39" s="19">
        <v>-14462829678</v>
      </c>
      <c r="G39" s="16"/>
      <c r="H39" s="19">
        <v>0</v>
      </c>
      <c r="I39" s="16"/>
      <c r="J39" s="19">
        <f t="shared" si="0"/>
        <v>-14462829678</v>
      </c>
      <c r="K39" s="16"/>
      <c r="L39" s="79">
        <f t="shared" si="1"/>
        <v>8.0684422717318771</v>
      </c>
      <c r="M39" s="16"/>
      <c r="N39" s="19">
        <v>0</v>
      </c>
      <c r="O39" s="16"/>
      <c r="P39" s="64">
        <v>-7737501414</v>
      </c>
      <c r="Q39" s="64"/>
      <c r="R39" s="16"/>
      <c r="S39" s="19">
        <v>0</v>
      </c>
      <c r="T39" s="16"/>
      <c r="U39" s="19">
        <v>-7737501414</v>
      </c>
      <c r="V39" s="16"/>
      <c r="W39" s="34">
        <f t="shared" si="2"/>
        <v>-56.282122929868436</v>
      </c>
      <c r="Y39" s="49"/>
    </row>
    <row r="40" spans="1:25" ht="21.75" customHeight="1">
      <c r="A40" s="63" t="s">
        <v>39</v>
      </c>
      <c r="B40" s="63"/>
      <c r="C40" s="16"/>
      <c r="D40" s="19">
        <v>0</v>
      </c>
      <c r="E40" s="16"/>
      <c r="F40" s="19">
        <v>-5717032031</v>
      </c>
      <c r="G40" s="16"/>
      <c r="H40" s="19">
        <v>0</v>
      </c>
      <c r="I40" s="16"/>
      <c r="J40" s="19">
        <f t="shared" si="0"/>
        <v>-5717032031</v>
      </c>
      <c r="K40" s="16"/>
      <c r="L40" s="79">
        <f t="shared" si="1"/>
        <v>3.189385751941201</v>
      </c>
      <c r="M40" s="16"/>
      <c r="N40" s="19">
        <v>0</v>
      </c>
      <c r="O40" s="16"/>
      <c r="P40" s="64">
        <v>-5979706476</v>
      </c>
      <c r="Q40" s="64"/>
      <c r="R40" s="16"/>
      <c r="S40" s="19">
        <v>0</v>
      </c>
      <c r="T40" s="16"/>
      <c r="U40" s="19">
        <v>-5979706476</v>
      </c>
      <c r="V40" s="16"/>
      <c r="W40" s="34">
        <f t="shared" si="2"/>
        <v>-43.496027588158888</v>
      </c>
      <c r="Y40" s="49"/>
    </row>
    <row r="41" spans="1:25" ht="21.75" customHeight="1">
      <c r="A41" s="63" t="s">
        <v>27</v>
      </c>
      <c r="B41" s="63"/>
      <c r="C41" s="16"/>
      <c r="D41" s="19">
        <v>0</v>
      </c>
      <c r="E41" s="16"/>
      <c r="F41" s="19">
        <v>-1140112484</v>
      </c>
      <c r="G41" s="16"/>
      <c r="H41" s="19">
        <v>0</v>
      </c>
      <c r="I41" s="16"/>
      <c r="J41" s="19">
        <f t="shared" si="0"/>
        <v>-1140112484</v>
      </c>
      <c r="K41" s="16"/>
      <c r="L41" s="79">
        <f t="shared" si="1"/>
        <v>0.63603955555306746</v>
      </c>
      <c r="M41" s="16"/>
      <c r="N41" s="19">
        <v>0</v>
      </c>
      <c r="O41" s="16"/>
      <c r="P41" s="64">
        <v>-2180719535</v>
      </c>
      <c r="Q41" s="64"/>
      <c r="R41" s="16"/>
      <c r="S41" s="19">
        <v>0</v>
      </c>
      <c r="T41" s="16"/>
      <c r="U41" s="19">
        <v>-2180719535</v>
      </c>
      <c r="V41" s="16"/>
      <c r="W41" s="34">
        <f t="shared" si="2"/>
        <v>-15.862423588364278</v>
      </c>
      <c r="Y41" s="49"/>
    </row>
    <row r="42" spans="1:25" ht="21.75" customHeight="1">
      <c r="A42" s="63" t="s">
        <v>37</v>
      </c>
      <c r="B42" s="63"/>
      <c r="C42" s="16"/>
      <c r="D42" s="19">
        <v>0</v>
      </c>
      <c r="E42" s="16"/>
      <c r="F42" s="19">
        <v>-15114374181</v>
      </c>
      <c r="G42" s="16"/>
      <c r="H42" s="19">
        <v>0</v>
      </c>
      <c r="I42" s="16"/>
      <c r="J42" s="19">
        <f t="shared" si="0"/>
        <v>-15114374181</v>
      </c>
      <c r="K42" s="16"/>
      <c r="L42" s="79">
        <f t="shared" si="1"/>
        <v>8.4319222633352009</v>
      </c>
      <c r="M42" s="16"/>
      <c r="N42" s="19">
        <v>0</v>
      </c>
      <c r="O42" s="16"/>
      <c r="P42" s="64">
        <v>-13165348578</v>
      </c>
      <c r="Q42" s="64"/>
      <c r="R42" s="16"/>
      <c r="S42" s="19">
        <v>0</v>
      </c>
      <c r="T42" s="16"/>
      <c r="U42" s="19">
        <v>-13165348578</v>
      </c>
      <c r="V42" s="16"/>
      <c r="W42" s="34">
        <f t="shared" si="2"/>
        <v>-95.763958858976011</v>
      </c>
      <c r="Y42" s="49"/>
    </row>
    <row r="43" spans="1:25" ht="21.75" customHeight="1">
      <c r="A43" s="63" t="s">
        <v>35</v>
      </c>
      <c r="B43" s="63"/>
      <c r="C43" s="16"/>
      <c r="D43" s="19">
        <v>0</v>
      </c>
      <c r="E43" s="16"/>
      <c r="F43" s="19">
        <v>-5271642116</v>
      </c>
      <c r="G43" s="16"/>
      <c r="H43" s="19">
        <v>0</v>
      </c>
      <c r="I43" s="16"/>
      <c r="J43" s="19">
        <f t="shared" si="0"/>
        <v>-5271642116</v>
      </c>
      <c r="K43" s="16"/>
      <c r="L43" s="79">
        <f t="shared" si="1"/>
        <v>2.9409141251851008</v>
      </c>
      <c r="M43" s="16"/>
      <c r="N43" s="19">
        <v>0</v>
      </c>
      <c r="O43" s="16"/>
      <c r="P43" s="64">
        <v>1086786229</v>
      </c>
      <c r="Q43" s="64"/>
      <c r="R43" s="16"/>
      <c r="S43" s="19">
        <v>0</v>
      </c>
      <c r="T43" s="16"/>
      <c r="U43" s="19">
        <v>1086786229</v>
      </c>
      <c r="V43" s="16"/>
      <c r="W43" s="34">
        <f t="shared" si="2"/>
        <v>7.9052180886704724</v>
      </c>
      <c r="Y43" s="49"/>
    </row>
    <row r="44" spans="1:25" ht="21.75" customHeight="1">
      <c r="A44" s="65" t="s">
        <v>52</v>
      </c>
      <c r="B44" s="65"/>
      <c r="C44" s="16"/>
      <c r="D44" s="20">
        <v>0</v>
      </c>
      <c r="E44" s="16"/>
      <c r="F44" s="20">
        <v>-563071039</v>
      </c>
      <c r="G44" s="16"/>
      <c r="H44" s="20">
        <v>0</v>
      </c>
      <c r="I44" s="16"/>
      <c r="J44" s="19">
        <f t="shared" si="0"/>
        <v>-563071039</v>
      </c>
      <c r="K44" s="16"/>
      <c r="L44" s="79">
        <f t="shared" si="1"/>
        <v>0.31412291191994696</v>
      </c>
      <c r="M44" s="16"/>
      <c r="N44" s="20">
        <v>0</v>
      </c>
      <c r="O44" s="16"/>
      <c r="P44" s="64">
        <v>-563071039</v>
      </c>
      <c r="Q44" s="66"/>
      <c r="R44" s="16"/>
      <c r="S44" s="20">
        <v>0</v>
      </c>
      <c r="T44" s="16"/>
      <c r="U44" s="20">
        <v>-563071039</v>
      </c>
      <c r="V44" s="16"/>
      <c r="W44" s="34">
        <f t="shared" si="2"/>
        <v>-4.0957450912908806</v>
      </c>
      <c r="Y44" s="49"/>
    </row>
    <row r="45" spans="1:25" ht="21.75" customHeight="1">
      <c r="A45" s="51" t="s">
        <v>54</v>
      </c>
      <c r="B45" s="51"/>
      <c r="C45" s="16"/>
      <c r="D45" s="21">
        <v>2324897929</v>
      </c>
      <c r="E45" s="16"/>
      <c r="F45" s="21">
        <v>-185410203256</v>
      </c>
      <c r="G45" s="16"/>
      <c r="H45" s="21">
        <f>SUM(H9:H44)</f>
        <v>3640686322</v>
      </c>
      <c r="I45" s="16"/>
      <c r="J45" s="21">
        <f>SUM(J9:J44)</f>
        <v>-179444619005</v>
      </c>
      <c r="K45" s="16"/>
      <c r="L45" s="35">
        <f>SUM(L9:L44)</f>
        <v>100.10755721040744</v>
      </c>
      <c r="M45" s="16"/>
      <c r="N45" s="21">
        <v>2324897929</v>
      </c>
      <c r="O45" s="16"/>
      <c r="P45" s="16"/>
      <c r="Q45" s="21">
        <v>5710509251</v>
      </c>
      <c r="R45" s="16"/>
      <c r="S45" s="21">
        <v>5309838010</v>
      </c>
      <c r="T45" s="16"/>
      <c r="U45" s="21">
        <v>13345245190</v>
      </c>
      <c r="V45" s="16"/>
      <c r="W45" s="35">
        <f>SUM(W9:W44)</f>
        <v>97.072516064914737</v>
      </c>
    </row>
    <row r="46" spans="1:25" ht="13.5" thickTop="1"/>
    <row r="47" spans="1:25" ht="18.75">
      <c r="H47" s="19"/>
    </row>
    <row r="49" spans="8:10">
      <c r="H49" s="43"/>
    </row>
    <row r="51" spans="8:10">
      <c r="J51" s="43"/>
    </row>
    <row r="52" spans="8:10">
      <c r="H52" s="43"/>
      <c r="J52" s="43"/>
    </row>
    <row r="53" spans="8:10">
      <c r="J53" s="43"/>
    </row>
    <row r="54" spans="8:10">
      <c r="J54" s="43"/>
    </row>
    <row r="56" spans="8:10">
      <c r="H56" s="43"/>
      <c r="J56" s="43"/>
    </row>
  </sheetData>
  <mergeCells count="83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Reyhane Banki</dc:creator>
  <dc:description/>
  <cp:lastModifiedBy>Ghazaleh Khademian</cp:lastModifiedBy>
  <dcterms:created xsi:type="dcterms:W3CDTF">2026-02-22T10:23:34Z</dcterms:created>
  <dcterms:modified xsi:type="dcterms:W3CDTF">2026-02-23T06:14:07Z</dcterms:modified>
</cp:coreProperties>
</file>