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سهام بزرگ کاردان\گزارش افشا پرتفو\1405\"/>
    </mc:Choice>
  </mc:AlternateContent>
  <xr:revisionPtr revIDLastSave="0" documentId="13_ncr:1_{86A851BE-6953-468E-92E9-CD417D106B1C}" xr6:coauthVersionLast="47" xr6:coauthVersionMax="47" xr10:uidLastSave="{00000000-0000-0000-0000-000000000000}"/>
  <bookViews>
    <workbookView xWindow="-120" yWindow="-120" windowWidth="29040" windowHeight="15840" tabRatio="723" activeTab="8" xr2:uid="{00000000-000D-0000-FFFF-FFFF00000000}"/>
  </bookViews>
  <sheets>
    <sheet name="سهام" sheetId="2" r:id="rId1"/>
    <sheet name="تعدیل قیمت" sheetId="6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'تعدیل قیمت'!$A$1:$N$14</definedName>
    <definedName name="_xlnm.Print_Area" localSheetId="3">درآمد!$A$1:$K$13</definedName>
    <definedName name="_xlnm.Print_Area" localSheetId="5">'درآمد سپرده بانکی'!$A$1:$K$10</definedName>
    <definedName name="_xlnm.Print_Area" localSheetId="4">'درآمد سرمایه گذاری در سهام'!$A$1:$X$45</definedName>
    <definedName name="_xlnm.Print_Area" localSheetId="7">'درآمد سود سهام'!$A$1:$T$14</definedName>
    <definedName name="_xlnm.Print_Area" localSheetId="10">'درآمد ناشی از تغییر قیمت اوراق'!$A$1:$S$41</definedName>
    <definedName name="_xlnm.Print_Area" localSheetId="9">'درآمد ناشی از فروش'!$A$1:$S$21</definedName>
    <definedName name="_xlnm.Print_Area" localSheetId="6">'سایر درآمدها'!$A$1:$G$11</definedName>
    <definedName name="_xlnm.Print_Area" localSheetId="2">سپرده!$A$1:$M$11</definedName>
    <definedName name="_xlnm.Print_Area" localSheetId="8">'سود سپرده بانکی'!$A$1:$N$10</definedName>
    <definedName name="_xlnm.Print_Area" localSheetId="0">سهام!$A$1:$AC$42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2" i="2" l="1"/>
  <c r="W45" i="9"/>
  <c r="L45" i="9"/>
  <c r="F13" i="8"/>
  <c r="H12" i="8" s="1"/>
  <c r="J13" i="8"/>
  <c r="F12" i="8"/>
  <c r="F11" i="8"/>
  <c r="F8" i="8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P44" i="9"/>
  <c r="Q45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F44" i="9"/>
  <c r="F45" i="9" s="1"/>
  <c r="Q40" i="21"/>
  <c r="Q41" i="21"/>
  <c r="I40" i="21"/>
  <c r="I41" i="21" s="1"/>
  <c r="M10" i="18"/>
  <c r="M9" i="18"/>
  <c r="M8" i="18"/>
  <c r="K10" i="18"/>
  <c r="K9" i="18"/>
  <c r="D11" i="14"/>
  <c r="D8" i="14"/>
  <c r="J10" i="13"/>
  <c r="J9" i="13"/>
  <c r="J8" i="13"/>
  <c r="F10" i="13"/>
  <c r="F9" i="13"/>
  <c r="F8" i="13"/>
  <c r="E11" i="7"/>
  <c r="F11" i="7"/>
  <c r="G11" i="7"/>
  <c r="H11" i="7"/>
  <c r="I11" i="7"/>
  <c r="J11" i="7"/>
  <c r="K11" i="7"/>
  <c r="D11" i="7"/>
  <c r="J42" i="2"/>
  <c r="J41" i="2"/>
  <c r="L11" i="7" l="1"/>
  <c r="H8" i="8"/>
  <c r="H13" i="8" s="1"/>
  <c r="H9" i="8"/>
  <c r="H10" i="8"/>
  <c r="H11" i="8"/>
</calcChain>
</file>

<file path=xl/sharedStrings.xml><?xml version="1.0" encoding="utf-8"?>
<sst xmlns="http://schemas.openxmlformats.org/spreadsheetml/2006/main" count="331" uniqueCount="131">
  <si>
    <t>صندوق سرمایه‌گذاری سهام بزرگ کاردان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</si>
  <si>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</si>
  <si>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</si>
  <si>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</si>
  <si>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</si>
  <si>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</si>
  <si>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</si>
  <si>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</si>
  <si>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</si>
  <si>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</si>
  <si>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</si>
  <si>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</si>
  <si>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</si>
  <si>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</si>
  <si>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</si>
  <si>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</si>
  <si>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</si>
  <si>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</si>
  <si>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</si>
  <si>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</si>
  <si>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</si>
  <si>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</si>
  <si>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</si>
  <si>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</si>
  <si>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</si>
  <si>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</si>
  <si>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</si>
  <si>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داروسازی‌ اکسیر</t>
  </si>
  <si>
    <t>داروسازی‌ فارابی‌</t>
  </si>
  <si>
    <t>س. صنایع‌شیمیایی‌ایران</t>
  </si>
  <si>
    <t>س. و توسعه صنایع لاستیک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</si>
  <si>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</si>
  <si>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</si>
  <si>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</si>
  <si>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</si>
  <si>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سیمان‌ صوفیان‌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</si>
  <si>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</si>
  <si>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</si>
  <si>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</si>
  <si>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</si>
  <si>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</si>
  <si>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کاشی و سنگ پرسپولیس یزد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</si>
  <si>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</si>
  <si>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</si>
  <si>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</si>
  <si>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</si>
  <si>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</si>
  <si>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کارخانجات تولیدی نیروترانسفو</t>
  </si>
  <si>
    <t>کاشی‌ الوند</t>
  </si>
  <si>
    <t>کشت و دامداری فکا</t>
  </si>
  <si>
    <t>کشت وصنعت و دامپروری پگاه فارس</t>
  </si>
  <si>
    <t>کیمیا کالای رازی</t>
  </si>
  <si>
    <t>جمع</t>
  </si>
  <si>
    <t>نام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</si>
  <si>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</si>
  <si>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</si>
  <si>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</si>
  <si>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</si>
  <si>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</si>
  <si>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</si>
  <si>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</si>
  <si>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</si>
  <si>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</si>
  <si>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</si>
  <si>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</si>
  <si>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</si>
  <si>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</si>
  <si>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</si>
  <si>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</si>
  <si>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</si>
  <si>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اقتصاد نوین ظفر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</si>
  <si>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</si>
  <si>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</si>
  <si>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</si>
  <si>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</si>
  <si>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</si>
  <si>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</si>
  <si>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</si>
  <si>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</si>
  <si>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</si>
  <si>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</si>
  <si>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</si>
  <si>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</si>
  <si>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</si>
  <si>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</si>
  <si>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</si>
  <si>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</si>
  <si>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</si>
  <si>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</si>
  <si>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</si>
  <si>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</si>
  <si>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</si>
  <si>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</si>
  <si>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</si>
  <si>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</si>
  <si>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</si>
  <si>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گروه توسعه ملی</t>
  </si>
  <si>
    <t>کربن‌ ایران‌</t>
  </si>
  <si>
    <t>مدیریت نیروگاهی ایرانیان مپنا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</si>
  <si>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</si>
  <si>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</si>
  <si>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</si>
  <si>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</si>
  <si>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</si>
  <si>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</si>
  <si>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</si>
  <si>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</si>
  <si>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</si>
  <si>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</si>
  <si>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</si>
  <si>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</si>
  <si>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</si>
  <si>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</si>
  <si>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</si>
  <si>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1404/12/03</t>
  </si>
  <si>
    <t>1404/12/10</t>
  </si>
  <si>
    <t>1404/11/21</t>
  </si>
  <si>
    <t>1405/02/30</t>
  </si>
  <si>
    <t>1405/02/14</t>
  </si>
  <si>
    <t>1405/01/30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</si>
  <si>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</si>
  <si>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</si>
  <si>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</si>
  <si>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</si>
  <si>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</si>
  <si>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</si>
  <si>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</si>
  <si>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</si>
  <si>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</si>
  <si>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اقتصاد نوین</t>
  </si>
  <si>
    <t>بانک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</si>
</sst>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_ * #,##0.00_-_ر_ي_ا_ل_ ;_ * #,##0.00\-_ر_ي_ا_ل_ ;_ * &quot;-&quot;??_-_ر_ي_ا_ل_ ;_ @_ 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FFFFFF"/>
      <name val="IRANSans"/>
    </font>
    <font>
      <sz val="10"/>
      <color theme="1"/>
      <name val="IRANSans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left"/>
    </xf>
    <xf numFmtId="164" fontId="0" fillId="0" borderId="0" xfId="1" applyNumberFormat="1" applyFont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7"/>
  <sheetViews>
    <sheetView rightToLeft="1" topLeftCell="A22" workbookViewId="0">
      <selection activeCell="J45" sqref="J45:J48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7.140625" customWidth="1"/>
    <col min="29" max="29" width="0.28515625" customWidth="1"/>
  </cols>
  <sheetData>
    <row r="1" spans="1:31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31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31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31" ht="14.45" customHeight="1">
      <c r="A4" s="1" t="s">
        <v>3</v>
      </c>
      <c r="B4" s="53" t="s">
        <v>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31" ht="14.45" customHeight="1">
      <c r="A5" s="53" t="s">
        <v>5</v>
      </c>
      <c r="B5" s="53"/>
      <c r="C5" s="53" t="s">
        <v>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31" ht="14.45" customHeight="1">
      <c r="F6" s="54" t="s">
        <v>7</v>
      </c>
      <c r="G6" s="54"/>
      <c r="H6" s="54"/>
      <c r="I6" s="54"/>
      <c r="J6" s="54"/>
      <c r="L6" s="54" t="s">
        <v>8</v>
      </c>
      <c r="M6" s="54"/>
      <c r="N6" s="54"/>
      <c r="O6" s="54"/>
      <c r="P6" s="54"/>
      <c r="Q6" s="54"/>
      <c r="R6" s="54"/>
      <c r="T6" s="54" t="s">
        <v>9</v>
      </c>
      <c r="U6" s="54"/>
      <c r="V6" s="54"/>
      <c r="W6" s="54"/>
      <c r="X6" s="54"/>
      <c r="Y6" s="54"/>
      <c r="Z6" s="54"/>
      <c r="AA6" s="54"/>
      <c r="AB6" s="54"/>
    </row>
    <row r="7" spans="1:31" ht="18.75" customHeight="1">
      <c r="F7" s="3"/>
      <c r="G7" s="3"/>
      <c r="H7" s="3"/>
      <c r="I7" s="3"/>
      <c r="J7" s="3"/>
      <c r="L7" s="55" t="s">
        <v>10</v>
      </c>
      <c r="M7" s="55"/>
      <c r="N7" s="55"/>
      <c r="O7" s="3"/>
      <c r="P7" s="55" t="s">
        <v>11</v>
      </c>
      <c r="Q7" s="55"/>
      <c r="R7" s="55"/>
      <c r="T7" s="3"/>
      <c r="U7" s="3"/>
      <c r="V7" s="3"/>
      <c r="W7" s="3"/>
      <c r="X7" s="3"/>
      <c r="Y7" s="3"/>
      <c r="Z7" s="3"/>
      <c r="AA7" s="3"/>
      <c r="AB7" s="3"/>
    </row>
    <row r="8" spans="1:31" ht="20.25" customHeight="1">
      <c r="A8" s="54" t="s">
        <v>12</v>
      </c>
      <c r="B8" s="54"/>
      <c r="C8" s="54"/>
      <c r="E8" s="54" t="s">
        <v>13</v>
      </c>
      <c r="F8" s="5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>
      <c r="A9" s="56" t="s">
        <v>19</v>
      </c>
      <c r="B9" s="56"/>
      <c r="C9" s="56"/>
      <c r="E9" s="57">
        <v>10043355</v>
      </c>
      <c r="F9" s="57"/>
      <c r="G9" s="11"/>
      <c r="H9" s="12">
        <v>20244963806</v>
      </c>
      <c r="I9" s="11"/>
      <c r="J9" s="12">
        <v>16144466182.677</v>
      </c>
      <c r="K9" s="11"/>
      <c r="L9" s="12">
        <v>0</v>
      </c>
      <c r="M9" s="11"/>
      <c r="N9" s="12">
        <v>0</v>
      </c>
      <c r="O9" s="11"/>
      <c r="P9" s="12">
        <v>0</v>
      </c>
      <c r="Q9" s="11"/>
      <c r="R9" s="12">
        <v>0</v>
      </c>
      <c r="S9" s="11"/>
      <c r="T9" s="12">
        <v>10043355</v>
      </c>
      <c r="U9" s="11"/>
      <c r="V9" s="12">
        <v>2146</v>
      </c>
      <c r="W9" s="11"/>
      <c r="X9" s="12">
        <v>20244963806</v>
      </c>
      <c r="Y9" s="11"/>
      <c r="Z9" s="12">
        <v>21386434832.114101</v>
      </c>
      <c r="AA9" s="11"/>
      <c r="AB9" s="13">
        <v>1.9585734337044178</v>
      </c>
      <c r="AE9" s="48"/>
    </row>
    <row r="10" spans="1:31" ht="21.75" customHeight="1">
      <c r="A10" s="58" t="s">
        <v>20</v>
      </c>
      <c r="B10" s="58"/>
      <c r="C10" s="58"/>
      <c r="E10" s="59">
        <v>9348797</v>
      </c>
      <c r="F10" s="59"/>
      <c r="G10" s="11"/>
      <c r="H10" s="14">
        <v>34346560987</v>
      </c>
      <c r="I10" s="11"/>
      <c r="J10" s="14">
        <v>45492107039.227798</v>
      </c>
      <c r="K10" s="11"/>
      <c r="L10" s="14">
        <v>1781922</v>
      </c>
      <c r="M10" s="11"/>
      <c r="N10" s="14">
        <v>0</v>
      </c>
      <c r="O10" s="11"/>
      <c r="P10" s="14">
        <v>0</v>
      </c>
      <c r="Q10" s="11"/>
      <c r="R10" s="14">
        <v>0</v>
      </c>
      <c r="S10" s="11"/>
      <c r="T10" s="14">
        <v>11130719</v>
      </c>
      <c r="U10" s="11"/>
      <c r="V10" s="14">
        <v>5170</v>
      </c>
      <c r="W10" s="11"/>
      <c r="X10" s="14">
        <v>34346560987</v>
      </c>
      <c r="Y10" s="11"/>
      <c r="Z10" s="14">
        <v>57100988062.812103</v>
      </c>
      <c r="AA10" s="11"/>
      <c r="AB10" s="51">
        <v>5.2293184505049908</v>
      </c>
    </row>
    <row r="11" spans="1:31" ht="21.75" customHeight="1">
      <c r="A11" s="58" t="s">
        <v>21</v>
      </c>
      <c r="B11" s="58"/>
      <c r="C11" s="58"/>
      <c r="E11" s="59">
        <v>7548750</v>
      </c>
      <c r="F11" s="59"/>
      <c r="G11" s="11"/>
      <c r="H11" s="14">
        <v>26271357201</v>
      </c>
      <c r="I11" s="11"/>
      <c r="J11" s="14">
        <v>41526767412.900002</v>
      </c>
      <c r="K11" s="11"/>
      <c r="L11" s="14">
        <v>0</v>
      </c>
      <c r="M11" s="11"/>
      <c r="N11" s="14">
        <v>0</v>
      </c>
      <c r="O11" s="11"/>
      <c r="P11" s="14">
        <v>0</v>
      </c>
      <c r="Q11" s="11"/>
      <c r="R11" s="14">
        <v>0</v>
      </c>
      <c r="S11" s="11"/>
      <c r="T11" s="14">
        <v>7548750</v>
      </c>
      <c r="U11" s="11"/>
      <c r="V11" s="14">
        <v>6890</v>
      </c>
      <c r="W11" s="11"/>
      <c r="X11" s="14">
        <v>26271357201</v>
      </c>
      <c r="Y11" s="11"/>
      <c r="Z11" s="14">
        <v>51608843339.625</v>
      </c>
      <c r="AA11" s="11"/>
      <c r="AB11" s="51">
        <v>4.7263468784156739</v>
      </c>
    </row>
    <row r="12" spans="1:31" ht="21.75" customHeight="1">
      <c r="A12" s="58" t="s">
        <v>22</v>
      </c>
      <c r="B12" s="58"/>
      <c r="C12" s="58"/>
      <c r="E12" s="59">
        <v>8000335</v>
      </c>
      <c r="F12" s="59"/>
      <c r="G12" s="11"/>
      <c r="H12" s="14">
        <v>29352488810</v>
      </c>
      <c r="I12" s="11"/>
      <c r="J12" s="14">
        <v>82941368704.381607</v>
      </c>
      <c r="K12" s="11"/>
      <c r="L12" s="14">
        <v>0</v>
      </c>
      <c r="M12" s="11"/>
      <c r="N12" s="14">
        <v>0</v>
      </c>
      <c r="O12" s="11"/>
      <c r="P12" s="14">
        <v>0</v>
      </c>
      <c r="Q12" s="11"/>
      <c r="R12" s="14">
        <v>0</v>
      </c>
      <c r="S12" s="11"/>
      <c r="T12" s="14">
        <v>8000335</v>
      </c>
      <c r="U12" s="11"/>
      <c r="V12" s="14">
        <v>10448</v>
      </c>
      <c r="W12" s="11"/>
      <c r="X12" s="14">
        <v>29352488810</v>
      </c>
      <c r="Y12" s="11"/>
      <c r="Z12" s="14">
        <v>82941368704.381607</v>
      </c>
      <c r="AA12" s="11"/>
      <c r="AB12" s="15">
        <v>7.5957850186209166</v>
      </c>
    </row>
    <row r="13" spans="1:31" ht="21.75" customHeight="1">
      <c r="A13" s="58" t="s">
        <v>23</v>
      </c>
      <c r="B13" s="58"/>
      <c r="C13" s="58"/>
      <c r="E13" s="59">
        <v>874864</v>
      </c>
      <c r="F13" s="59"/>
      <c r="G13" s="11"/>
      <c r="H13" s="14">
        <v>34677091474</v>
      </c>
      <c r="I13" s="11"/>
      <c r="J13" s="14">
        <v>31619721797.822701</v>
      </c>
      <c r="K13" s="11"/>
      <c r="L13" s="14">
        <v>0</v>
      </c>
      <c r="M13" s="11"/>
      <c r="N13" s="14">
        <v>0</v>
      </c>
      <c r="O13" s="11"/>
      <c r="P13" s="14">
        <v>0</v>
      </c>
      <c r="Q13" s="11"/>
      <c r="R13" s="14">
        <v>0</v>
      </c>
      <c r="S13" s="11"/>
      <c r="T13" s="14">
        <v>874864</v>
      </c>
      <c r="U13" s="11"/>
      <c r="V13" s="14">
        <v>31871</v>
      </c>
      <c r="W13" s="11"/>
      <c r="X13" s="14">
        <v>34677091474</v>
      </c>
      <c r="Y13" s="11"/>
      <c r="Z13" s="14">
        <v>27667256573.094898</v>
      </c>
      <c r="AA13" s="11"/>
      <c r="AB13" s="15">
        <v>2.5337721847017618</v>
      </c>
    </row>
    <row r="14" spans="1:31" ht="21.75" customHeight="1">
      <c r="A14" s="58" t="s">
        <v>24</v>
      </c>
      <c r="B14" s="58"/>
      <c r="C14" s="58"/>
      <c r="E14" s="59">
        <v>11893480</v>
      </c>
      <c r="F14" s="59"/>
      <c r="G14" s="11"/>
      <c r="H14" s="14">
        <v>44095938579</v>
      </c>
      <c r="I14" s="11"/>
      <c r="J14" s="14">
        <v>45011086526.074402</v>
      </c>
      <c r="K14" s="11"/>
      <c r="L14" s="14">
        <v>0</v>
      </c>
      <c r="M14" s="11"/>
      <c r="N14" s="14">
        <v>0</v>
      </c>
      <c r="O14" s="11"/>
      <c r="P14" s="14">
        <v>0</v>
      </c>
      <c r="Q14" s="11"/>
      <c r="R14" s="14">
        <v>0</v>
      </c>
      <c r="S14" s="11"/>
      <c r="T14" s="14">
        <v>11893480</v>
      </c>
      <c r="U14" s="11"/>
      <c r="V14" s="14">
        <v>4767</v>
      </c>
      <c r="W14" s="11"/>
      <c r="X14" s="14">
        <v>44095938579</v>
      </c>
      <c r="Y14" s="11"/>
      <c r="Z14" s="14">
        <v>56257957385.893204</v>
      </c>
      <c r="AA14" s="11"/>
      <c r="AB14" s="15">
        <v>5.1521135540099543</v>
      </c>
    </row>
    <row r="15" spans="1:31" ht="21.75" customHeight="1">
      <c r="A15" s="58" t="s">
        <v>25</v>
      </c>
      <c r="B15" s="58"/>
      <c r="C15" s="58"/>
      <c r="E15" s="59">
        <v>2509250</v>
      </c>
      <c r="F15" s="59"/>
      <c r="G15" s="11"/>
      <c r="H15" s="14">
        <v>5513187293</v>
      </c>
      <c r="I15" s="11"/>
      <c r="J15" s="14">
        <v>12269998035.68</v>
      </c>
      <c r="K15" s="11"/>
      <c r="L15" s="14">
        <v>0</v>
      </c>
      <c r="M15" s="11"/>
      <c r="N15" s="14">
        <v>0</v>
      </c>
      <c r="O15" s="11"/>
      <c r="P15" s="14">
        <v>0</v>
      </c>
      <c r="Q15" s="11"/>
      <c r="R15" s="14">
        <v>0</v>
      </c>
      <c r="S15" s="11"/>
      <c r="T15" s="14">
        <v>2509250</v>
      </c>
      <c r="U15" s="11"/>
      <c r="V15" s="14">
        <v>6159</v>
      </c>
      <c r="W15" s="11"/>
      <c r="X15" s="14">
        <v>5513187293</v>
      </c>
      <c r="Y15" s="11"/>
      <c r="Z15" s="14">
        <v>15335007691.102501</v>
      </c>
      <c r="AA15" s="11"/>
      <c r="AB15" s="15">
        <v>1.4043826801999646</v>
      </c>
    </row>
    <row r="16" spans="1:31" ht="21.75" customHeight="1">
      <c r="A16" s="58" t="s">
        <v>26</v>
      </c>
      <c r="B16" s="58"/>
      <c r="C16" s="58"/>
      <c r="E16" s="59">
        <v>913688</v>
      </c>
      <c r="F16" s="59"/>
      <c r="G16" s="11"/>
      <c r="H16" s="14">
        <v>10026425244</v>
      </c>
      <c r="I16" s="11"/>
      <c r="J16" s="14">
        <v>7270227412.7234402</v>
      </c>
      <c r="K16" s="11"/>
      <c r="L16" s="14">
        <v>0</v>
      </c>
      <c r="M16" s="11"/>
      <c r="N16" s="14">
        <v>0</v>
      </c>
      <c r="O16" s="11"/>
      <c r="P16" s="14">
        <v>0</v>
      </c>
      <c r="Q16" s="11"/>
      <c r="R16" s="14">
        <v>0</v>
      </c>
      <c r="S16" s="11"/>
      <c r="T16" s="14">
        <v>913688</v>
      </c>
      <c r="U16" s="11"/>
      <c r="V16" s="14">
        <v>9780</v>
      </c>
      <c r="W16" s="11"/>
      <c r="X16" s="14">
        <v>10026425244</v>
      </c>
      <c r="Y16" s="11"/>
      <c r="Z16" s="14">
        <v>8866794375.4127998</v>
      </c>
      <c r="AA16" s="11"/>
      <c r="AB16" s="15">
        <v>0.81202257609229422</v>
      </c>
    </row>
    <row r="17" spans="1:28" ht="21.75" customHeight="1">
      <c r="A17" s="58" t="s">
        <v>27</v>
      </c>
      <c r="B17" s="58"/>
      <c r="C17" s="58"/>
      <c r="E17" s="59">
        <v>566007</v>
      </c>
      <c r="F17" s="59"/>
      <c r="G17" s="11"/>
      <c r="H17" s="14">
        <v>6892810051</v>
      </c>
      <c r="I17" s="11"/>
      <c r="J17" s="14">
        <v>3594443301.6960001</v>
      </c>
      <c r="K17" s="11"/>
      <c r="L17" s="14">
        <v>0</v>
      </c>
      <c r="M17" s="11"/>
      <c r="N17" s="14">
        <v>0</v>
      </c>
      <c r="O17" s="11"/>
      <c r="P17" s="14">
        <v>0</v>
      </c>
      <c r="Q17" s="11"/>
      <c r="R17" s="14">
        <v>0</v>
      </c>
      <c r="S17" s="11"/>
      <c r="T17" s="14">
        <v>566007</v>
      </c>
      <c r="U17" s="11"/>
      <c r="V17" s="14">
        <v>8480</v>
      </c>
      <c r="W17" s="11"/>
      <c r="X17" s="14">
        <v>6892810051</v>
      </c>
      <c r="Y17" s="11"/>
      <c r="Z17" s="14">
        <v>4762637374.7472</v>
      </c>
      <c r="AA17" s="11"/>
      <c r="AB17" s="15">
        <v>0.43616316182539361</v>
      </c>
    </row>
    <row r="18" spans="1:28" ht="21.75" customHeight="1">
      <c r="A18" s="58" t="s">
        <v>28</v>
      </c>
      <c r="B18" s="58"/>
      <c r="C18" s="58"/>
      <c r="E18" s="59">
        <v>7675839</v>
      </c>
      <c r="F18" s="59"/>
      <c r="G18" s="11"/>
      <c r="H18" s="14">
        <v>34578521514</v>
      </c>
      <c r="I18" s="11"/>
      <c r="J18" s="14">
        <v>37716931593.952599</v>
      </c>
      <c r="K18" s="11"/>
      <c r="L18" s="14">
        <v>0</v>
      </c>
      <c r="M18" s="11"/>
      <c r="N18" s="14">
        <v>0</v>
      </c>
      <c r="O18" s="11"/>
      <c r="P18" s="14">
        <v>0</v>
      </c>
      <c r="Q18" s="11"/>
      <c r="R18" s="14">
        <v>0</v>
      </c>
      <c r="S18" s="11"/>
      <c r="T18" s="14">
        <v>7675839</v>
      </c>
      <c r="U18" s="11"/>
      <c r="V18" s="14">
        <v>6560</v>
      </c>
      <c r="W18" s="11"/>
      <c r="X18" s="14">
        <v>34578521514</v>
      </c>
      <c r="Y18" s="11"/>
      <c r="Z18" s="14">
        <v>49964271255.316803</v>
      </c>
      <c r="AA18" s="11"/>
      <c r="AB18" s="15">
        <v>4.5757366799687009</v>
      </c>
    </row>
    <row r="19" spans="1:28" ht="21.75" customHeight="1">
      <c r="A19" s="58" t="s">
        <v>29</v>
      </c>
      <c r="B19" s="58"/>
      <c r="C19" s="58"/>
      <c r="E19" s="59">
        <v>3250000</v>
      </c>
      <c r="F19" s="59"/>
      <c r="G19" s="11"/>
      <c r="H19" s="14">
        <v>24155644226</v>
      </c>
      <c r="I19" s="11"/>
      <c r="J19" s="14">
        <v>15840598280</v>
      </c>
      <c r="K19" s="11"/>
      <c r="L19" s="14">
        <v>0</v>
      </c>
      <c r="M19" s="11"/>
      <c r="N19" s="14">
        <v>0</v>
      </c>
      <c r="O19" s="11"/>
      <c r="P19" s="14">
        <v>0</v>
      </c>
      <c r="Q19" s="11"/>
      <c r="R19" s="14">
        <v>0</v>
      </c>
      <c r="S19" s="11"/>
      <c r="T19" s="14">
        <v>3250000</v>
      </c>
      <c r="U19" s="11"/>
      <c r="V19" s="14">
        <v>5790</v>
      </c>
      <c r="W19" s="11"/>
      <c r="X19" s="14">
        <v>24155644226</v>
      </c>
      <c r="Y19" s="11"/>
      <c r="Z19" s="14">
        <v>18672040725</v>
      </c>
      <c r="AA19" s="11"/>
      <c r="AB19" s="15">
        <v>1.7099887477326152</v>
      </c>
    </row>
    <row r="20" spans="1:28" ht="21.75" customHeight="1">
      <c r="A20" s="58" t="s">
        <v>30</v>
      </c>
      <c r="B20" s="58"/>
      <c r="C20" s="58"/>
      <c r="E20" s="59">
        <v>562500</v>
      </c>
      <c r="F20" s="59"/>
      <c r="G20" s="11"/>
      <c r="H20" s="14">
        <v>5269780618</v>
      </c>
      <c r="I20" s="11"/>
      <c r="J20" s="14">
        <v>3710593665</v>
      </c>
      <c r="K20" s="11"/>
      <c r="L20" s="14">
        <v>0</v>
      </c>
      <c r="M20" s="11"/>
      <c r="N20" s="14">
        <v>0</v>
      </c>
      <c r="O20" s="11"/>
      <c r="P20" s="14">
        <v>0</v>
      </c>
      <c r="Q20" s="11"/>
      <c r="R20" s="14">
        <v>0</v>
      </c>
      <c r="S20" s="11"/>
      <c r="T20" s="14">
        <v>562500</v>
      </c>
      <c r="U20" s="11"/>
      <c r="V20" s="14">
        <v>8180</v>
      </c>
      <c r="W20" s="11"/>
      <c r="X20" s="14">
        <v>5269780618</v>
      </c>
      <c r="Y20" s="11"/>
      <c r="Z20" s="14">
        <v>4565682337.5</v>
      </c>
      <c r="AA20" s="11"/>
      <c r="AB20" s="15">
        <v>0.4181259851470544</v>
      </c>
    </row>
    <row r="21" spans="1:28" ht="21.75" customHeight="1">
      <c r="A21" s="58" t="s">
        <v>31</v>
      </c>
      <c r="B21" s="58"/>
      <c r="C21" s="58"/>
      <c r="E21" s="59">
        <v>8098207</v>
      </c>
      <c r="F21" s="59"/>
      <c r="G21" s="11"/>
      <c r="H21" s="14">
        <v>29999088463</v>
      </c>
      <c r="I21" s="11"/>
      <c r="J21" s="14">
        <v>29828176375.911701</v>
      </c>
      <c r="K21" s="11"/>
      <c r="L21" s="14">
        <v>0</v>
      </c>
      <c r="M21" s="11"/>
      <c r="N21" s="14">
        <v>0</v>
      </c>
      <c r="O21" s="11"/>
      <c r="P21" s="14">
        <v>0</v>
      </c>
      <c r="Q21" s="11"/>
      <c r="R21" s="14">
        <v>0</v>
      </c>
      <c r="S21" s="11"/>
      <c r="T21" s="14">
        <v>8098207</v>
      </c>
      <c r="U21" s="11"/>
      <c r="V21" s="14">
        <v>4640</v>
      </c>
      <c r="W21" s="11"/>
      <c r="X21" s="14">
        <v>29999088463</v>
      </c>
      <c r="Y21" s="11"/>
      <c r="Z21" s="14">
        <v>37285220469.889603</v>
      </c>
      <c r="AA21" s="11"/>
      <c r="AB21" s="15">
        <v>3.4145869966359017</v>
      </c>
    </row>
    <row r="22" spans="1:28" ht="21.75" customHeight="1">
      <c r="A22" s="58" t="s">
        <v>32</v>
      </c>
      <c r="B22" s="58"/>
      <c r="C22" s="58"/>
      <c r="E22" s="59">
        <v>2266796</v>
      </c>
      <c r="F22" s="59"/>
      <c r="G22" s="11"/>
      <c r="H22" s="14">
        <v>50909946356</v>
      </c>
      <c r="I22" s="11"/>
      <c r="J22" s="14">
        <v>30464162544.7645</v>
      </c>
      <c r="K22" s="11"/>
      <c r="L22" s="14">
        <v>0</v>
      </c>
      <c r="M22" s="11"/>
      <c r="N22" s="14">
        <v>0</v>
      </c>
      <c r="O22" s="11"/>
      <c r="P22" s="14">
        <v>0</v>
      </c>
      <c r="Q22" s="11"/>
      <c r="R22" s="14">
        <v>0</v>
      </c>
      <c r="S22" s="11"/>
      <c r="T22" s="14">
        <v>2266796</v>
      </c>
      <c r="U22" s="11"/>
      <c r="V22" s="14">
        <v>15940</v>
      </c>
      <c r="W22" s="11"/>
      <c r="X22" s="14">
        <v>50909946356</v>
      </c>
      <c r="Y22" s="11"/>
      <c r="Z22" s="14">
        <v>35853422250.704803</v>
      </c>
      <c r="AA22" s="11"/>
      <c r="AB22" s="15">
        <v>3.2834626658844428</v>
      </c>
    </row>
    <row r="23" spans="1:28" ht="21.75" customHeight="1">
      <c r="A23" s="58" t="s">
        <v>33</v>
      </c>
      <c r="B23" s="58"/>
      <c r="C23" s="58"/>
      <c r="E23" s="59">
        <v>2646231</v>
      </c>
      <c r="F23" s="59"/>
      <c r="G23" s="11"/>
      <c r="H23" s="14">
        <v>30041716477</v>
      </c>
      <c r="I23" s="11"/>
      <c r="J23" s="14">
        <v>28505420286.720699</v>
      </c>
      <c r="K23" s="11"/>
      <c r="L23" s="14">
        <v>0</v>
      </c>
      <c r="M23" s="11"/>
      <c r="N23" s="14">
        <v>0</v>
      </c>
      <c r="O23" s="11"/>
      <c r="P23" s="14">
        <v>0</v>
      </c>
      <c r="Q23" s="11"/>
      <c r="R23" s="14">
        <v>0</v>
      </c>
      <c r="S23" s="11"/>
      <c r="T23" s="14">
        <v>2646231</v>
      </c>
      <c r="U23" s="11"/>
      <c r="V23" s="14">
        <v>10856</v>
      </c>
      <c r="W23" s="11"/>
      <c r="X23" s="14">
        <v>30041716477</v>
      </c>
      <c r="Y23" s="11"/>
      <c r="Z23" s="14">
        <v>28505420286.720699</v>
      </c>
      <c r="AA23" s="11"/>
      <c r="AB23" s="15">
        <v>2.6105313638491658</v>
      </c>
    </row>
    <row r="24" spans="1:28" ht="21.75" customHeight="1">
      <c r="A24" s="58" t="s">
        <v>34</v>
      </c>
      <c r="B24" s="58"/>
      <c r="C24" s="58"/>
      <c r="E24" s="59">
        <v>1109723</v>
      </c>
      <c r="F24" s="59"/>
      <c r="G24" s="11"/>
      <c r="H24" s="14">
        <v>8337153618</v>
      </c>
      <c r="I24" s="11"/>
      <c r="J24" s="14">
        <v>5946182142.5340004</v>
      </c>
      <c r="K24" s="11"/>
      <c r="L24" s="14">
        <v>73982</v>
      </c>
      <c r="M24" s="11"/>
      <c r="N24" s="14">
        <v>0</v>
      </c>
      <c r="O24" s="11"/>
      <c r="P24" s="14">
        <v>0</v>
      </c>
      <c r="Q24" s="11"/>
      <c r="R24" s="14">
        <v>0</v>
      </c>
      <c r="S24" s="11"/>
      <c r="T24" s="14">
        <v>1183705</v>
      </c>
      <c r="U24" s="11"/>
      <c r="V24" s="14">
        <v>5634</v>
      </c>
      <c r="W24" s="11"/>
      <c r="X24" s="14">
        <v>8337153618</v>
      </c>
      <c r="Y24" s="11"/>
      <c r="Z24" s="14">
        <v>6617442646.6119003</v>
      </c>
      <c r="AA24" s="11"/>
      <c r="AB24" s="15">
        <v>0.60602655227297264</v>
      </c>
    </row>
    <row r="25" spans="1:28" ht="21.75" customHeight="1">
      <c r="A25" s="58" t="s">
        <v>35</v>
      </c>
      <c r="B25" s="58"/>
      <c r="C25" s="58"/>
      <c r="E25" s="59">
        <v>446091</v>
      </c>
      <c r="F25" s="59"/>
      <c r="G25" s="11"/>
      <c r="H25" s="14">
        <v>9938416882</v>
      </c>
      <c r="I25" s="11"/>
      <c r="J25" s="14">
        <v>44710455515.302597</v>
      </c>
      <c r="K25" s="11"/>
      <c r="L25" s="14">
        <v>0</v>
      </c>
      <c r="M25" s="11"/>
      <c r="N25" s="14">
        <v>0</v>
      </c>
      <c r="O25" s="11"/>
      <c r="P25" s="14">
        <v>0</v>
      </c>
      <c r="Q25" s="11"/>
      <c r="R25" s="14">
        <v>0</v>
      </c>
      <c r="S25" s="11"/>
      <c r="T25" s="14">
        <v>446091</v>
      </c>
      <c r="U25" s="11"/>
      <c r="V25" s="14">
        <v>133940</v>
      </c>
      <c r="W25" s="11"/>
      <c r="X25" s="14">
        <v>9938416882</v>
      </c>
      <c r="Y25" s="11"/>
      <c r="Z25" s="14">
        <v>59287565457.385803</v>
      </c>
      <c r="AA25" s="11"/>
      <c r="AB25" s="15">
        <v>5.429565589842114</v>
      </c>
    </row>
    <row r="26" spans="1:28" ht="21.75" customHeight="1">
      <c r="A26" s="58" t="s">
        <v>36</v>
      </c>
      <c r="B26" s="58"/>
      <c r="C26" s="58"/>
      <c r="E26" s="59">
        <v>17790364</v>
      </c>
      <c r="F26" s="59"/>
      <c r="G26" s="11"/>
      <c r="H26" s="14">
        <v>41203133606</v>
      </c>
      <c r="I26" s="11"/>
      <c r="J26" s="14">
        <v>48633586559.701401</v>
      </c>
      <c r="K26" s="11"/>
      <c r="L26" s="14">
        <v>0</v>
      </c>
      <c r="M26" s="11"/>
      <c r="N26" s="14">
        <v>0</v>
      </c>
      <c r="O26" s="11"/>
      <c r="P26" s="14">
        <v>0</v>
      </c>
      <c r="Q26" s="11"/>
      <c r="R26" s="14">
        <v>0</v>
      </c>
      <c r="S26" s="11"/>
      <c r="T26" s="14">
        <v>17790364</v>
      </c>
      <c r="U26" s="11"/>
      <c r="V26" s="14">
        <v>3546</v>
      </c>
      <c r="W26" s="11"/>
      <c r="X26" s="14">
        <v>41203133606</v>
      </c>
      <c r="Y26" s="11"/>
      <c r="Z26" s="14">
        <v>62596986548.3489</v>
      </c>
      <c r="AA26" s="11"/>
      <c r="AB26" s="15">
        <v>5.7326429508227461</v>
      </c>
    </row>
    <row r="27" spans="1:28" ht="21.75" customHeight="1">
      <c r="A27" s="58" t="s">
        <v>37</v>
      </c>
      <c r="B27" s="58"/>
      <c r="C27" s="58"/>
      <c r="E27" s="59">
        <v>1882479</v>
      </c>
      <c r="F27" s="59"/>
      <c r="G27" s="11"/>
      <c r="H27" s="14">
        <v>21531184347</v>
      </c>
      <c r="I27" s="11"/>
      <c r="J27" s="14">
        <v>19097690119.261902</v>
      </c>
      <c r="K27" s="11"/>
      <c r="L27" s="14">
        <v>0</v>
      </c>
      <c r="M27" s="11"/>
      <c r="N27" s="14">
        <v>0</v>
      </c>
      <c r="O27" s="11"/>
      <c r="P27" s="14">
        <v>0</v>
      </c>
      <c r="Q27" s="11"/>
      <c r="R27" s="14">
        <v>0</v>
      </c>
      <c r="S27" s="11"/>
      <c r="T27" s="14">
        <v>1882479</v>
      </c>
      <c r="U27" s="11"/>
      <c r="V27" s="14">
        <v>3834</v>
      </c>
      <c r="W27" s="11"/>
      <c r="X27" s="14">
        <v>21531184347</v>
      </c>
      <c r="Y27" s="11"/>
      <c r="Z27" s="14">
        <v>7161633794.7232199</v>
      </c>
      <c r="AA27" s="11"/>
      <c r="AB27" s="15">
        <v>0.65586367257445755</v>
      </c>
    </row>
    <row r="28" spans="1:28" ht="21.75" customHeight="1">
      <c r="A28" s="58" t="s">
        <v>38</v>
      </c>
      <c r="B28" s="58"/>
      <c r="C28" s="58"/>
      <c r="E28" s="59">
        <v>34413446</v>
      </c>
      <c r="F28" s="59"/>
      <c r="G28" s="11"/>
      <c r="H28" s="14">
        <v>70641940224</v>
      </c>
      <c r="I28" s="11"/>
      <c r="J28" s="14">
        <v>71163244250.083298</v>
      </c>
      <c r="K28" s="11"/>
      <c r="L28" s="14">
        <v>0</v>
      </c>
      <c r="M28" s="11"/>
      <c r="N28" s="14">
        <v>0</v>
      </c>
      <c r="O28" s="11"/>
      <c r="P28" s="14">
        <v>0</v>
      </c>
      <c r="Q28" s="11"/>
      <c r="R28" s="14">
        <v>0</v>
      </c>
      <c r="S28" s="11"/>
      <c r="T28" s="14">
        <v>34413446</v>
      </c>
      <c r="U28" s="11"/>
      <c r="V28" s="14">
        <v>1302</v>
      </c>
      <c r="W28" s="11"/>
      <c r="X28" s="14">
        <v>70641940224</v>
      </c>
      <c r="Y28" s="11"/>
      <c r="Z28" s="14">
        <v>44459953941.270798</v>
      </c>
      <c r="AA28" s="11"/>
      <c r="AB28" s="15">
        <v>4.0716503398844957</v>
      </c>
    </row>
    <row r="29" spans="1:28" ht="21.75" customHeight="1">
      <c r="A29" s="58" t="s">
        <v>39</v>
      </c>
      <c r="B29" s="58"/>
      <c r="C29" s="58"/>
      <c r="E29" s="59">
        <v>1427592</v>
      </c>
      <c r="F29" s="59"/>
      <c r="G29" s="11"/>
      <c r="H29" s="14">
        <v>10648772356</v>
      </c>
      <c r="I29" s="11"/>
      <c r="J29" s="14">
        <v>14596200379.4074</v>
      </c>
      <c r="K29" s="11"/>
      <c r="L29" s="14">
        <v>0</v>
      </c>
      <c r="M29" s="11"/>
      <c r="N29" s="14">
        <v>0</v>
      </c>
      <c r="O29" s="11"/>
      <c r="P29" s="14">
        <v>0</v>
      </c>
      <c r="Q29" s="11"/>
      <c r="R29" s="14">
        <v>0</v>
      </c>
      <c r="S29" s="11"/>
      <c r="T29" s="14">
        <v>1427592</v>
      </c>
      <c r="U29" s="11"/>
      <c r="V29" s="14">
        <v>13940</v>
      </c>
      <c r="W29" s="11"/>
      <c r="X29" s="14">
        <v>10648772356</v>
      </c>
      <c r="Y29" s="11"/>
      <c r="Z29" s="14">
        <v>19746800590.9296</v>
      </c>
      <c r="AA29" s="11"/>
      <c r="AB29" s="15">
        <v>1.8084154437923321</v>
      </c>
    </row>
    <row r="30" spans="1:28" ht="21.75" customHeight="1">
      <c r="A30" s="58" t="s">
        <v>40</v>
      </c>
      <c r="B30" s="58"/>
      <c r="C30" s="58"/>
      <c r="E30" s="59">
        <v>15571808</v>
      </c>
      <c r="F30" s="59"/>
      <c r="G30" s="11"/>
      <c r="H30" s="14">
        <v>40634855069</v>
      </c>
      <c r="I30" s="11"/>
      <c r="J30" s="14">
        <v>17583736357.694099</v>
      </c>
      <c r="K30" s="11"/>
      <c r="L30" s="14">
        <v>0</v>
      </c>
      <c r="M30" s="11"/>
      <c r="N30" s="14">
        <v>0</v>
      </c>
      <c r="O30" s="11"/>
      <c r="P30" s="14">
        <v>0</v>
      </c>
      <c r="Q30" s="11"/>
      <c r="R30" s="14">
        <v>0</v>
      </c>
      <c r="S30" s="11"/>
      <c r="T30" s="14">
        <v>15571808</v>
      </c>
      <c r="U30" s="11"/>
      <c r="V30" s="14">
        <v>1410</v>
      </c>
      <c r="W30" s="11"/>
      <c r="X30" s="14">
        <v>40634855069</v>
      </c>
      <c r="Y30" s="11"/>
      <c r="Z30" s="14">
        <v>21786527473.065601</v>
      </c>
      <c r="AA30" s="11"/>
      <c r="AB30" s="15">
        <v>1.9952139875760511</v>
      </c>
    </row>
    <row r="31" spans="1:28" ht="21.75" customHeight="1">
      <c r="A31" s="58" t="s">
        <v>41</v>
      </c>
      <c r="B31" s="58"/>
      <c r="C31" s="58"/>
      <c r="E31" s="59">
        <v>1256499</v>
      </c>
      <c r="F31" s="59"/>
      <c r="G31" s="11"/>
      <c r="H31" s="14">
        <v>7911677026</v>
      </c>
      <c r="I31" s="11"/>
      <c r="J31" s="14">
        <v>6144162702.7334404</v>
      </c>
      <c r="K31" s="11"/>
      <c r="L31" s="14">
        <v>0</v>
      </c>
      <c r="M31" s="11"/>
      <c r="N31" s="14">
        <v>0</v>
      </c>
      <c r="O31" s="11"/>
      <c r="P31" s="14">
        <v>0</v>
      </c>
      <c r="Q31" s="11"/>
      <c r="R31" s="14">
        <v>0</v>
      </c>
      <c r="S31" s="11"/>
      <c r="T31" s="14">
        <v>1256499</v>
      </c>
      <c r="U31" s="11"/>
      <c r="V31" s="14">
        <v>6030</v>
      </c>
      <c r="W31" s="11"/>
      <c r="X31" s="14">
        <v>7911677026</v>
      </c>
      <c r="Y31" s="11"/>
      <c r="Z31" s="14">
        <v>7518121164.2618999</v>
      </c>
      <c r="AA31" s="11"/>
      <c r="AB31" s="15">
        <v>0.68851084808129759</v>
      </c>
    </row>
    <row r="32" spans="1:28" ht="21.75" customHeight="1">
      <c r="A32" s="58" t="s">
        <v>42</v>
      </c>
      <c r="B32" s="58"/>
      <c r="C32" s="58"/>
      <c r="E32" s="59">
        <v>722000</v>
      </c>
      <c r="F32" s="59"/>
      <c r="G32" s="11"/>
      <c r="H32" s="14">
        <v>9692891596</v>
      </c>
      <c r="I32" s="11"/>
      <c r="J32" s="14">
        <v>10167417596.48</v>
      </c>
      <c r="K32" s="11"/>
      <c r="L32" s="14">
        <v>0</v>
      </c>
      <c r="M32" s="11"/>
      <c r="N32" s="14">
        <v>0</v>
      </c>
      <c r="O32" s="11"/>
      <c r="P32" s="14">
        <v>0</v>
      </c>
      <c r="Q32" s="11"/>
      <c r="R32" s="14">
        <v>0</v>
      </c>
      <c r="S32" s="11"/>
      <c r="T32" s="14">
        <v>722000</v>
      </c>
      <c r="U32" s="11"/>
      <c r="V32" s="14">
        <v>19840</v>
      </c>
      <c r="W32" s="11"/>
      <c r="X32" s="14">
        <v>9692891596</v>
      </c>
      <c r="Y32" s="11"/>
      <c r="Z32" s="14">
        <v>14213751769.6</v>
      </c>
      <c r="AA32" s="11"/>
      <c r="AB32" s="15">
        <v>1.3016978672576536</v>
      </c>
    </row>
    <row r="33" spans="1:28" ht="21.75" customHeight="1">
      <c r="A33" s="58" t="s">
        <v>43</v>
      </c>
      <c r="B33" s="58"/>
      <c r="C33" s="58"/>
      <c r="E33" s="59">
        <v>12210591</v>
      </c>
      <c r="F33" s="59"/>
      <c r="G33" s="11"/>
      <c r="H33" s="14">
        <v>69167573089</v>
      </c>
      <c r="I33" s="11"/>
      <c r="J33" s="14">
        <v>132696656696.955</v>
      </c>
      <c r="K33" s="11"/>
      <c r="L33" s="14">
        <v>0</v>
      </c>
      <c r="M33" s="11"/>
      <c r="N33" s="14">
        <v>0</v>
      </c>
      <c r="O33" s="11"/>
      <c r="P33" s="14">
        <v>0</v>
      </c>
      <c r="Q33" s="11"/>
      <c r="R33" s="14">
        <v>0</v>
      </c>
      <c r="S33" s="11"/>
      <c r="T33" s="14">
        <v>12210591</v>
      </c>
      <c r="U33" s="11"/>
      <c r="V33" s="14">
        <v>14230</v>
      </c>
      <c r="W33" s="11"/>
      <c r="X33" s="14">
        <v>69167573089</v>
      </c>
      <c r="Y33" s="11"/>
      <c r="Z33" s="14">
        <v>172413570562.241</v>
      </c>
      <c r="AA33" s="11"/>
      <c r="AB33" s="15">
        <v>15.789664877020847</v>
      </c>
    </row>
    <row r="34" spans="1:28" ht="21.75" customHeight="1">
      <c r="A34" s="58" t="s">
        <v>44</v>
      </c>
      <c r="B34" s="58"/>
      <c r="C34" s="58"/>
      <c r="E34" s="59">
        <v>2004728</v>
      </c>
      <c r="F34" s="59"/>
      <c r="G34" s="11"/>
      <c r="H34" s="14">
        <v>27291208892</v>
      </c>
      <c r="I34" s="11"/>
      <c r="J34" s="14">
        <v>31859530944.201</v>
      </c>
      <c r="K34" s="11"/>
      <c r="L34" s="14">
        <v>0</v>
      </c>
      <c r="M34" s="11"/>
      <c r="N34" s="14">
        <v>0</v>
      </c>
      <c r="O34" s="11"/>
      <c r="P34" s="14">
        <v>0</v>
      </c>
      <c r="Q34" s="11"/>
      <c r="R34" s="14">
        <v>0</v>
      </c>
      <c r="S34" s="11"/>
      <c r="T34" s="14">
        <v>2004728</v>
      </c>
      <c r="U34" s="11"/>
      <c r="V34" s="14">
        <v>21020</v>
      </c>
      <c r="W34" s="11"/>
      <c r="X34" s="14">
        <v>27291208892</v>
      </c>
      <c r="Y34" s="11"/>
      <c r="Z34" s="14">
        <v>41813645132.811203</v>
      </c>
      <c r="AA34" s="11"/>
      <c r="AB34" s="15">
        <v>3.8293009174438697</v>
      </c>
    </row>
    <row r="35" spans="1:28" ht="21.75" customHeight="1">
      <c r="A35" s="58" t="s">
        <v>45</v>
      </c>
      <c r="B35" s="58"/>
      <c r="C35" s="58"/>
      <c r="E35" s="59">
        <v>257500</v>
      </c>
      <c r="F35" s="59"/>
      <c r="G35" s="11"/>
      <c r="H35" s="14">
        <v>4208347525</v>
      </c>
      <c r="I35" s="11"/>
      <c r="J35" s="14">
        <v>3203067405.4000001</v>
      </c>
      <c r="K35" s="11"/>
      <c r="L35" s="14">
        <v>0</v>
      </c>
      <c r="M35" s="11"/>
      <c r="N35" s="14">
        <v>0</v>
      </c>
      <c r="O35" s="11"/>
      <c r="P35" s="14">
        <v>0</v>
      </c>
      <c r="Q35" s="11"/>
      <c r="R35" s="14">
        <v>0</v>
      </c>
      <c r="S35" s="11"/>
      <c r="T35" s="14">
        <v>257500</v>
      </c>
      <c r="U35" s="11"/>
      <c r="V35" s="14">
        <v>15370</v>
      </c>
      <c r="W35" s="11"/>
      <c r="X35" s="14">
        <v>4208347525</v>
      </c>
      <c r="Y35" s="11"/>
      <c r="Z35" s="14">
        <v>3927181399.25</v>
      </c>
      <c r="AA35" s="11"/>
      <c r="AB35" s="15">
        <v>0.35965195780828757</v>
      </c>
    </row>
    <row r="36" spans="1:28" ht="21.75" customHeight="1">
      <c r="A36" s="58" t="s">
        <v>46</v>
      </c>
      <c r="B36" s="58"/>
      <c r="C36" s="58"/>
      <c r="E36" s="59">
        <v>2174134</v>
      </c>
      <c r="F36" s="59"/>
      <c r="G36" s="11"/>
      <c r="H36" s="14">
        <v>25389887771</v>
      </c>
      <c r="I36" s="11"/>
      <c r="J36" s="14">
        <v>21228106970.731201</v>
      </c>
      <c r="K36" s="11"/>
      <c r="L36" s="14">
        <v>0</v>
      </c>
      <c r="M36" s="11"/>
      <c r="N36" s="14">
        <v>0</v>
      </c>
      <c r="O36" s="11"/>
      <c r="P36" s="14">
        <v>0</v>
      </c>
      <c r="Q36" s="11"/>
      <c r="R36" s="14">
        <v>0</v>
      </c>
      <c r="S36" s="11"/>
      <c r="T36" s="14">
        <v>2174134</v>
      </c>
      <c r="U36" s="11"/>
      <c r="V36" s="14">
        <v>12760</v>
      </c>
      <c r="W36" s="11"/>
      <c r="X36" s="14">
        <v>25389887771</v>
      </c>
      <c r="Y36" s="11"/>
      <c r="Z36" s="14">
        <v>27527504567.736801</v>
      </c>
      <c r="AA36" s="11"/>
      <c r="AB36" s="15">
        <v>2.5209736716653448</v>
      </c>
    </row>
    <row r="37" spans="1:28" ht="21.75" customHeight="1">
      <c r="A37" s="58" t="s">
        <v>47</v>
      </c>
      <c r="B37" s="58"/>
      <c r="C37" s="58"/>
      <c r="E37" s="59">
        <v>750000</v>
      </c>
      <c r="F37" s="59"/>
      <c r="G37" s="11"/>
      <c r="H37" s="14">
        <v>6091062301</v>
      </c>
      <c r="I37" s="11"/>
      <c r="J37" s="14">
        <v>5227278360</v>
      </c>
      <c r="K37" s="11"/>
      <c r="L37" s="14">
        <v>0</v>
      </c>
      <c r="M37" s="11"/>
      <c r="N37" s="14">
        <v>0</v>
      </c>
      <c r="O37" s="11"/>
      <c r="P37" s="14">
        <v>0</v>
      </c>
      <c r="Q37" s="11"/>
      <c r="R37" s="14">
        <v>0</v>
      </c>
      <c r="S37" s="11"/>
      <c r="T37" s="14">
        <v>750000</v>
      </c>
      <c r="U37" s="11"/>
      <c r="V37" s="14">
        <v>9080</v>
      </c>
      <c r="W37" s="11"/>
      <c r="X37" s="14">
        <v>6091062301</v>
      </c>
      <c r="Y37" s="11"/>
      <c r="Z37" s="14">
        <v>6757358700</v>
      </c>
      <c r="AA37" s="11"/>
      <c r="AB37" s="15">
        <v>0.61884008885660213</v>
      </c>
    </row>
    <row r="38" spans="1:28" ht="21.75" customHeight="1">
      <c r="A38" s="58" t="s">
        <v>48</v>
      </c>
      <c r="B38" s="58"/>
      <c r="C38" s="58"/>
      <c r="E38" s="59">
        <v>6238343</v>
      </c>
      <c r="F38" s="59"/>
      <c r="G38" s="11"/>
      <c r="H38" s="14">
        <v>19932859164</v>
      </c>
      <c r="I38" s="11"/>
      <c r="J38" s="14">
        <v>17623273372.7127</v>
      </c>
      <c r="K38" s="11"/>
      <c r="L38" s="14">
        <v>0</v>
      </c>
      <c r="M38" s="11"/>
      <c r="N38" s="14">
        <v>0</v>
      </c>
      <c r="O38" s="11"/>
      <c r="P38" s="14">
        <v>0</v>
      </c>
      <c r="Q38" s="11"/>
      <c r="R38" s="14">
        <v>0</v>
      </c>
      <c r="S38" s="11"/>
      <c r="T38" s="14">
        <v>6238343</v>
      </c>
      <c r="U38" s="11"/>
      <c r="V38" s="14">
        <v>3773</v>
      </c>
      <c r="W38" s="11"/>
      <c r="X38" s="14">
        <v>19932859164</v>
      </c>
      <c r="Y38" s="11"/>
      <c r="Z38" s="14">
        <v>23355325056.2855</v>
      </c>
      <c r="AA38" s="11"/>
      <c r="AB38" s="15">
        <v>2.1388847439912499</v>
      </c>
    </row>
    <row r="39" spans="1:28" ht="21.75" customHeight="1">
      <c r="A39" s="58" t="s">
        <v>49</v>
      </c>
      <c r="B39" s="58"/>
      <c r="C39" s="58"/>
      <c r="E39" s="59">
        <v>5950000</v>
      </c>
      <c r="F39" s="59"/>
      <c r="G39" s="11"/>
      <c r="H39" s="14">
        <v>19752418459</v>
      </c>
      <c r="I39" s="11"/>
      <c r="J39" s="14">
        <v>25174683716</v>
      </c>
      <c r="K39" s="11"/>
      <c r="L39" s="14">
        <v>0</v>
      </c>
      <c r="M39" s="11"/>
      <c r="N39" s="14">
        <v>0</v>
      </c>
      <c r="O39" s="11"/>
      <c r="P39" s="14">
        <v>0</v>
      </c>
      <c r="Q39" s="11"/>
      <c r="R39" s="14">
        <v>0</v>
      </c>
      <c r="S39" s="11"/>
      <c r="T39" s="14">
        <v>5950000</v>
      </c>
      <c r="U39" s="11"/>
      <c r="V39" s="14">
        <v>5640</v>
      </c>
      <c r="W39" s="11"/>
      <c r="X39" s="14">
        <v>19752418459</v>
      </c>
      <c r="Y39" s="11"/>
      <c r="Z39" s="14">
        <v>33298596660</v>
      </c>
      <c r="AA39" s="11"/>
      <c r="AB39" s="15">
        <v>3.0494912924889652</v>
      </c>
    </row>
    <row r="40" spans="1:28" ht="21.75" customHeight="1">
      <c r="A40" s="58" t="s">
        <v>50</v>
      </c>
      <c r="B40" s="58"/>
      <c r="C40" s="58"/>
      <c r="E40" s="59">
        <v>360000</v>
      </c>
      <c r="F40" s="59"/>
      <c r="G40" s="11"/>
      <c r="H40" s="14">
        <v>3549219768</v>
      </c>
      <c r="I40" s="11"/>
      <c r="J40" s="14">
        <v>2817729273.5999999</v>
      </c>
      <c r="K40" s="11"/>
      <c r="L40" s="14">
        <v>0</v>
      </c>
      <c r="M40" s="11"/>
      <c r="N40" s="14">
        <v>0</v>
      </c>
      <c r="O40" s="11"/>
      <c r="P40" s="14">
        <v>0</v>
      </c>
      <c r="Q40" s="11"/>
      <c r="R40" s="14">
        <v>0</v>
      </c>
      <c r="S40" s="11"/>
      <c r="T40" s="14">
        <v>360000</v>
      </c>
      <c r="U40" s="11"/>
      <c r="V40" s="14">
        <v>9860</v>
      </c>
      <c r="W40" s="11"/>
      <c r="X40" s="14">
        <v>3549219768</v>
      </c>
      <c r="Y40" s="11"/>
      <c r="Z40" s="14">
        <v>3522161592</v>
      </c>
      <c r="AA40" s="11"/>
      <c r="AB40" s="15">
        <v>0.32256017318728264</v>
      </c>
    </row>
    <row r="41" spans="1:28" ht="21.75" customHeight="1">
      <c r="A41" s="60" t="s">
        <v>51</v>
      </c>
      <c r="B41" s="60"/>
      <c r="C41" s="60"/>
      <c r="D41" s="8"/>
      <c r="E41" s="59">
        <v>401250</v>
      </c>
      <c r="F41" s="61"/>
      <c r="G41" s="11"/>
      <c r="H41" s="16">
        <v>3821953598</v>
      </c>
      <c r="I41" s="11"/>
      <c r="J41" s="16">
        <f>4029261175.5-3</f>
        <v>4029261172.5</v>
      </c>
      <c r="K41" s="11"/>
      <c r="L41" s="39">
        <v>0</v>
      </c>
      <c r="M41" s="11"/>
      <c r="N41" s="16">
        <v>0</v>
      </c>
      <c r="O41" s="11"/>
      <c r="P41" s="16">
        <v>0</v>
      </c>
      <c r="Q41" s="11"/>
      <c r="R41" s="16">
        <v>0</v>
      </c>
      <c r="S41" s="11"/>
      <c r="T41" s="39">
        <v>401250</v>
      </c>
      <c r="U41" s="11"/>
      <c r="V41" s="39">
        <v>12650</v>
      </c>
      <c r="W41" s="11"/>
      <c r="X41" s="16">
        <v>3821953598</v>
      </c>
      <c r="Y41" s="11"/>
      <c r="Z41" s="16">
        <v>5036576469.375</v>
      </c>
      <c r="AA41" s="11"/>
      <c r="AB41" s="17">
        <v>0.46125055191181374</v>
      </c>
    </row>
    <row r="42" spans="1:28" ht="21.75" customHeight="1">
      <c r="A42" s="62" t="s">
        <v>52</v>
      </c>
      <c r="B42" s="62"/>
      <c r="C42" s="62"/>
      <c r="D42" s="62"/>
      <c r="E42" s="11"/>
      <c r="F42" s="39"/>
      <c r="G42" s="11"/>
      <c r="H42" s="18">
        <v>786120076390</v>
      </c>
      <c r="I42" s="11"/>
      <c r="J42" s="18">
        <f>SUM(J9:J41)</f>
        <v>913838332694.8302</v>
      </c>
      <c r="K42" s="11"/>
      <c r="L42" s="39"/>
      <c r="M42" s="11"/>
      <c r="N42" s="18">
        <v>0</v>
      </c>
      <c r="O42" s="11"/>
      <c r="P42" s="18">
        <v>0</v>
      </c>
      <c r="Q42" s="11"/>
      <c r="R42" s="18">
        <v>0</v>
      </c>
      <c r="S42" s="11"/>
      <c r="T42" s="39"/>
      <c r="U42" s="11"/>
      <c r="V42" s="39"/>
      <c r="W42" s="11"/>
      <c r="X42" s="18">
        <v>786120076390</v>
      </c>
      <c r="Y42" s="11"/>
      <c r="Z42" s="18">
        <v>1061814049190.21</v>
      </c>
      <c r="AA42" s="11"/>
      <c r="AB42" s="19">
        <f>SUM(AB9:AB41)</f>
        <v>97.241115903771629</v>
      </c>
    </row>
    <row r="44" spans="1:28">
      <c r="Z44" s="38"/>
    </row>
    <row r="45" spans="1:28">
      <c r="J45" s="38"/>
      <c r="Z45" s="38"/>
    </row>
    <row r="47" spans="1:28">
      <c r="J47" s="38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8"/>
  <sheetViews>
    <sheetView rightToLeft="1" workbookViewId="0">
      <selection activeCell="A11" sqref="A11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1.75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4.45" customHeight="1"/>
    <row r="5" spans="1:18" ht="14.45" customHeight="1">
      <c r="A5" s="53" t="s">
        <v>123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21" customHeight="1">
      <c r="A6" s="54" t="s">
        <v>74</v>
      </c>
      <c r="C6" s="54" t="s">
        <v>90</v>
      </c>
      <c r="D6" s="54"/>
      <c r="E6" s="54"/>
      <c r="F6" s="54"/>
      <c r="G6" s="54"/>
      <c r="H6" s="54"/>
      <c r="I6" s="54"/>
      <c r="K6" s="54" t="s">
        <v>91</v>
      </c>
      <c r="L6" s="54"/>
      <c r="M6" s="54"/>
      <c r="N6" s="54"/>
      <c r="O6" s="54"/>
      <c r="P6" s="54"/>
      <c r="Q6" s="54"/>
      <c r="R6" s="54"/>
    </row>
    <row r="7" spans="1:18" ht="42" customHeight="1">
      <c r="A7" s="54"/>
      <c r="C7" s="10" t="s">
        <v>13</v>
      </c>
      <c r="D7" s="3"/>
      <c r="E7" s="10" t="s">
        <v>124</v>
      </c>
      <c r="F7" s="3"/>
      <c r="G7" s="10" t="s">
        <v>125</v>
      </c>
      <c r="H7" s="3"/>
      <c r="I7" s="10" t="s">
        <v>126</v>
      </c>
      <c r="K7" s="10" t="s">
        <v>13</v>
      </c>
      <c r="L7" s="3"/>
      <c r="M7" s="10" t="s">
        <v>124</v>
      </c>
      <c r="N7" s="3"/>
      <c r="O7" s="10" t="s">
        <v>125</v>
      </c>
      <c r="P7" s="3"/>
      <c r="Q7" s="64" t="s">
        <v>126</v>
      </c>
      <c r="R7" s="64"/>
    </row>
    <row r="8" spans="1:18" ht="21.75" customHeight="1">
      <c r="A8" s="5" t="s">
        <v>43</v>
      </c>
      <c r="C8" s="12">
        <v>0</v>
      </c>
      <c r="D8" s="11"/>
      <c r="E8" s="12">
        <v>0</v>
      </c>
      <c r="F8" s="11"/>
      <c r="G8" s="12">
        <v>0</v>
      </c>
      <c r="H8" s="11"/>
      <c r="I8" s="12">
        <v>0</v>
      </c>
      <c r="J8" s="11"/>
      <c r="K8" s="12">
        <v>361294</v>
      </c>
      <c r="L8" s="11"/>
      <c r="M8" s="12">
        <v>5576556530</v>
      </c>
      <c r="N8" s="11"/>
      <c r="O8" s="12">
        <v>4147858851</v>
      </c>
      <c r="P8" s="11"/>
      <c r="Q8" s="57">
        <v>1428697679</v>
      </c>
      <c r="R8" s="57"/>
    </row>
    <row r="9" spans="1:18" ht="21.75" customHeight="1">
      <c r="A9" s="6" t="s">
        <v>96</v>
      </c>
      <c r="C9" s="14">
        <v>0</v>
      </c>
      <c r="D9" s="11"/>
      <c r="E9" s="14">
        <v>0</v>
      </c>
      <c r="F9" s="11"/>
      <c r="G9" s="14">
        <v>0</v>
      </c>
      <c r="H9" s="11"/>
      <c r="I9" s="14">
        <v>0</v>
      </c>
      <c r="J9" s="11"/>
      <c r="K9" s="14">
        <v>4670431</v>
      </c>
      <c r="L9" s="11"/>
      <c r="M9" s="14">
        <v>37964634662</v>
      </c>
      <c r="N9" s="11"/>
      <c r="O9" s="14">
        <v>40874777973</v>
      </c>
      <c r="P9" s="11"/>
      <c r="Q9" s="59">
        <v>-2910143311</v>
      </c>
      <c r="R9" s="59"/>
    </row>
    <row r="10" spans="1:18" ht="21.75" customHeight="1">
      <c r="A10" s="6" t="s">
        <v>46</v>
      </c>
      <c r="C10" s="14">
        <v>0</v>
      </c>
      <c r="D10" s="11"/>
      <c r="E10" s="14">
        <v>0</v>
      </c>
      <c r="F10" s="11"/>
      <c r="G10" s="14">
        <v>0</v>
      </c>
      <c r="H10" s="11"/>
      <c r="I10" s="14">
        <v>0</v>
      </c>
      <c r="J10" s="11"/>
      <c r="K10" s="14">
        <v>1756530</v>
      </c>
      <c r="L10" s="11"/>
      <c r="M10" s="14">
        <v>29629542894</v>
      </c>
      <c r="N10" s="11"/>
      <c r="O10" s="14">
        <v>26318575542</v>
      </c>
      <c r="P10" s="11"/>
      <c r="Q10" s="59">
        <v>3310967352</v>
      </c>
      <c r="R10" s="59"/>
    </row>
    <row r="11" spans="1:18" ht="21.75" customHeight="1">
      <c r="A11" s="6" t="s">
        <v>20</v>
      </c>
      <c r="C11" s="14">
        <v>0</v>
      </c>
      <c r="D11" s="11"/>
      <c r="E11" s="14">
        <v>0</v>
      </c>
      <c r="F11" s="11"/>
      <c r="G11" s="14">
        <v>0</v>
      </c>
      <c r="H11" s="11"/>
      <c r="I11" s="14">
        <v>0</v>
      </c>
      <c r="J11" s="11"/>
      <c r="K11" s="14">
        <v>5012786</v>
      </c>
      <c r="L11" s="11"/>
      <c r="M11" s="14">
        <v>32304250496</v>
      </c>
      <c r="N11" s="11"/>
      <c r="O11" s="14">
        <v>30938511165</v>
      </c>
      <c r="P11" s="11"/>
      <c r="Q11" s="59">
        <v>1365739331</v>
      </c>
      <c r="R11" s="59"/>
    </row>
    <row r="12" spans="1:18" ht="21.75" customHeight="1">
      <c r="A12" s="6" t="s">
        <v>97</v>
      </c>
      <c r="C12" s="14">
        <v>0</v>
      </c>
      <c r="D12" s="11"/>
      <c r="E12" s="14">
        <v>0</v>
      </c>
      <c r="F12" s="11"/>
      <c r="G12" s="14">
        <v>0</v>
      </c>
      <c r="H12" s="11"/>
      <c r="I12" s="14">
        <v>0</v>
      </c>
      <c r="J12" s="11"/>
      <c r="K12" s="14">
        <v>3088300</v>
      </c>
      <c r="L12" s="11"/>
      <c r="M12" s="14">
        <v>21869926329</v>
      </c>
      <c r="N12" s="11"/>
      <c r="O12" s="14">
        <v>22983205807</v>
      </c>
      <c r="P12" s="11"/>
      <c r="Q12" s="59">
        <v>-1113279478</v>
      </c>
      <c r="R12" s="59"/>
    </row>
    <row r="13" spans="1:18" ht="21.75" customHeight="1">
      <c r="A13" s="6" t="s">
        <v>42</v>
      </c>
      <c r="C13" s="14">
        <v>0</v>
      </c>
      <c r="D13" s="11"/>
      <c r="E13" s="14">
        <v>0</v>
      </c>
      <c r="F13" s="11"/>
      <c r="G13" s="14">
        <v>0</v>
      </c>
      <c r="H13" s="11"/>
      <c r="I13" s="14">
        <v>0</v>
      </c>
      <c r="J13" s="11"/>
      <c r="K13" s="14">
        <v>1400000</v>
      </c>
      <c r="L13" s="11"/>
      <c r="M13" s="14">
        <v>27089049239</v>
      </c>
      <c r="N13" s="11"/>
      <c r="O13" s="14">
        <v>26963944963</v>
      </c>
      <c r="P13" s="11"/>
      <c r="Q13" s="59">
        <v>125104276</v>
      </c>
      <c r="R13" s="59"/>
    </row>
    <row r="14" spans="1:18" ht="21.75" customHeight="1">
      <c r="A14" s="6" t="s">
        <v>48</v>
      </c>
      <c r="C14" s="14">
        <v>0</v>
      </c>
      <c r="D14" s="11"/>
      <c r="E14" s="14">
        <v>0</v>
      </c>
      <c r="F14" s="11"/>
      <c r="G14" s="14">
        <v>0</v>
      </c>
      <c r="H14" s="11"/>
      <c r="I14" s="14">
        <v>0</v>
      </c>
      <c r="J14" s="11"/>
      <c r="K14" s="14">
        <v>315742</v>
      </c>
      <c r="L14" s="11"/>
      <c r="M14" s="14">
        <v>1248160465</v>
      </c>
      <c r="N14" s="11"/>
      <c r="O14" s="14">
        <v>1288608262</v>
      </c>
      <c r="P14" s="11"/>
      <c r="Q14" s="59">
        <v>-40447797</v>
      </c>
      <c r="R14" s="59"/>
    </row>
    <row r="15" spans="1:18" ht="21.75" customHeight="1">
      <c r="A15" s="6" t="s">
        <v>49</v>
      </c>
      <c r="C15" s="14">
        <v>0</v>
      </c>
      <c r="D15" s="11"/>
      <c r="E15" s="14">
        <v>0</v>
      </c>
      <c r="F15" s="11"/>
      <c r="G15" s="14">
        <v>0</v>
      </c>
      <c r="H15" s="11"/>
      <c r="I15" s="14">
        <v>0</v>
      </c>
      <c r="J15" s="11"/>
      <c r="K15" s="14">
        <v>900000</v>
      </c>
      <c r="L15" s="11"/>
      <c r="M15" s="14">
        <v>5054623402</v>
      </c>
      <c r="N15" s="11"/>
      <c r="O15" s="14">
        <v>4182120369</v>
      </c>
      <c r="P15" s="11"/>
      <c r="Q15" s="59">
        <v>872503033</v>
      </c>
      <c r="R15" s="59"/>
    </row>
    <row r="16" spans="1:18" ht="21.75" customHeight="1">
      <c r="A16" s="6" t="s">
        <v>98</v>
      </c>
      <c r="C16" s="14">
        <v>0</v>
      </c>
      <c r="D16" s="11"/>
      <c r="E16" s="14">
        <v>0</v>
      </c>
      <c r="F16" s="11"/>
      <c r="G16" s="14">
        <v>0</v>
      </c>
      <c r="H16" s="11"/>
      <c r="I16" s="14">
        <v>0</v>
      </c>
      <c r="J16" s="11"/>
      <c r="K16" s="14">
        <v>680073</v>
      </c>
      <c r="L16" s="11"/>
      <c r="M16" s="14">
        <v>12470600390</v>
      </c>
      <c r="N16" s="11"/>
      <c r="O16" s="14">
        <v>13104927413</v>
      </c>
      <c r="P16" s="11"/>
      <c r="Q16" s="59">
        <v>-634327023</v>
      </c>
      <c r="R16" s="59"/>
    </row>
    <row r="17" spans="1:18" ht="21.75" customHeight="1">
      <c r="A17" s="6" t="s">
        <v>41</v>
      </c>
      <c r="C17" s="14">
        <v>0</v>
      </c>
      <c r="D17" s="11"/>
      <c r="E17" s="14">
        <v>0</v>
      </c>
      <c r="F17" s="11"/>
      <c r="G17" s="14">
        <v>0</v>
      </c>
      <c r="H17" s="11"/>
      <c r="I17" s="14">
        <v>0</v>
      </c>
      <c r="J17" s="11"/>
      <c r="K17" s="14">
        <v>1256501</v>
      </c>
      <c r="L17" s="11"/>
      <c r="M17" s="14">
        <v>9700012827</v>
      </c>
      <c r="N17" s="11"/>
      <c r="O17" s="14">
        <v>7911689624</v>
      </c>
      <c r="P17" s="11"/>
      <c r="Q17" s="59">
        <v>1788323203</v>
      </c>
      <c r="R17" s="59"/>
    </row>
    <row r="18" spans="1:18" ht="21.75" customHeight="1">
      <c r="A18" s="6" t="s">
        <v>47</v>
      </c>
      <c r="C18" s="14">
        <v>0</v>
      </c>
      <c r="D18" s="11"/>
      <c r="E18" s="14">
        <v>0</v>
      </c>
      <c r="F18" s="11"/>
      <c r="G18" s="14">
        <v>0</v>
      </c>
      <c r="H18" s="11"/>
      <c r="I18" s="14">
        <v>0</v>
      </c>
      <c r="J18" s="11"/>
      <c r="K18" s="14">
        <v>750000</v>
      </c>
      <c r="L18" s="11"/>
      <c r="M18" s="14">
        <v>7213192461</v>
      </c>
      <c r="N18" s="11"/>
      <c r="O18" s="14">
        <v>6091062299</v>
      </c>
      <c r="P18" s="11"/>
      <c r="Q18" s="59">
        <v>1122130162</v>
      </c>
      <c r="R18" s="59"/>
    </row>
    <row r="19" spans="1:18" ht="21.75" customHeight="1">
      <c r="A19" s="6" t="s">
        <v>45</v>
      </c>
      <c r="C19" s="14">
        <v>0</v>
      </c>
      <c r="D19" s="11"/>
      <c r="E19" s="14">
        <v>0</v>
      </c>
      <c r="F19" s="11"/>
      <c r="G19" s="14">
        <v>0</v>
      </c>
      <c r="H19" s="11"/>
      <c r="I19" s="14">
        <v>0</v>
      </c>
      <c r="J19" s="11"/>
      <c r="K19" s="14">
        <v>257500</v>
      </c>
      <c r="L19" s="11"/>
      <c r="M19" s="14">
        <v>5556749230</v>
      </c>
      <c r="N19" s="11"/>
      <c r="O19" s="14">
        <v>5176622977</v>
      </c>
      <c r="P19" s="11"/>
      <c r="Q19" s="59">
        <v>380126253</v>
      </c>
      <c r="R19" s="59"/>
    </row>
    <row r="20" spans="1:18" ht="21.75" customHeight="1">
      <c r="A20" s="7" t="s">
        <v>51</v>
      </c>
      <c r="C20" s="16">
        <v>0</v>
      </c>
      <c r="D20" s="11"/>
      <c r="E20" s="16">
        <v>0</v>
      </c>
      <c r="F20" s="11"/>
      <c r="G20" s="16">
        <v>0</v>
      </c>
      <c r="H20" s="11"/>
      <c r="I20" s="16">
        <v>0</v>
      </c>
      <c r="J20" s="11"/>
      <c r="K20" s="16">
        <v>133750</v>
      </c>
      <c r="L20" s="11"/>
      <c r="M20" s="16">
        <v>4678243033</v>
      </c>
      <c r="N20" s="11"/>
      <c r="O20" s="16">
        <v>3941668541</v>
      </c>
      <c r="P20" s="11"/>
      <c r="Q20" s="63">
        <v>736574492</v>
      </c>
      <c r="R20" s="63"/>
    </row>
    <row r="21" spans="1:18" ht="21.75" customHeight="1">
      <c r="A21" s="9" t="s">
        <v>52</v>
      </c>
      <c r="C21" s="18">
        <v>0</v>
      </c>
      <c r="D21" s="11"/>
      <c r="E21" s="18">
        <v>0</v>
      </c>
      <c r="F21" s="11"/>
      <c r="G21" s="18">
        <v>0</v>
      </c>
      <c r="H21" s="11"/>
      <c r="I21" s="18">
        <v>0</v>
      </c>
      <c r="J21" s="11"/>
      <c r="K21" s="18">
        <v>20582907</v>
      </c>
      <c r="L21" s="11"/>
      <c r="M21" s="18">
        <v>200355541958</v>
      </c>
      <c r="N21" s="11"/>
      <c r="O21" s="18">
        <v>193923573786</v>
      </c>
      <c r="P21" s="11"/>
      <c r="Q21" s="65">
        <v>6431968172</v>
      </c>
      <c r="R21" s="65"/>
    </row>
    <row r="23" spans="1:18">
      <c r="Q23" s="38"/>
    </row>
    <row r="24" spans="1:18">
      <c r="Q24" s="38"/>
    </row>
    <row r="25" spans="1:18">
      <c r="Q25" s="38"/>
    </row>
    <row r="27" spans="1:18">
      <c r="Q27" s="38"/>
    </row>
    <row r="28" spans="1:18">
      <c r="Q28" s="38"/>
    </row>
  </sheetData>
  <mergeCells count="22"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6"/>
  <sheetViews>
    <sheetView rightToLeft="1" topLeftCell="A25" workbookViewId="0">
      <selection activeCell="O52" sqref="O52"/>
    </sheetView>
  </sheetViews>
  <sheetFormatPr defaultRowHeight="12.75"/>
  <cols>
    <col min="1" max="1" width="40.28515625" customWidth="1"/>
    <col min="2" max="2" width="1.28515625" style="11" customWidth="1"/>
    <col min="3" max="3" width="12.140625" style="11" bestFit="1" customWidth="1"/>
    <col min="4" max="4" width="1.28515625" style="11" customWidth="1"/>
    <col min="5" max="5" width="17.5703125" style="11" bestFit="1" customWidth="1"/>
    <col min="6" max="6" width="1.28515625" style="11" customWidth="1"/>
    <col min="7" max="7" width="16" style="11" bestFit="1" customWidth="1"/>
    <col min="8" max="8" width="1.28515625" style="11" customWidth="1"/>
    <col min="9" max="9" width="26.28515625" style="11" bestFit="1" customWidth="1"/>
    <col min="10" max="10" width="1.28515625" style="11" customWidth="1"/>
    <col min="11" max="11" width="12.140625" style="11" bestFit="1" customWidth="1"/>
    <col min="12" max="12" width="1.28515625" style="11" customWidth="1"/>
    <col min="13" max="13" width="17.5703125" style="11" bestFit="1" customWidth="1"/>
    <col min="14" max="14" width="1.28515625" style="11" customWidth="1"/>
    <col min="15" max="15" width="17.42578125" style="11" bestFit="1" customWidth="1"/>
    <col min="16" max="16" width="1.28515625" style="11" customWidth="1"/>
    <col min="17" max="17" width="16.42578125" style="11" customWidth="1"/>
    <col min="18" max="18" width="1.28515625" style="11" customWidth="1"/>
    <col min="19" max="19" width="0.28515625" customWidth="1"/>
  </cols>
  <sheetData>
    <row r="1" spans="1:1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1.75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4.45" customHeight="1"/>
    <row r="5" spans="1:18" ht="14.45" customHeight="1">
      <c r="A5" s="53" t="s">
        <v>127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9.5" customHeight="1">
      <c r="A6" s="54" t="s">
        <v>74</v>
      </c>
      <c r="C6" s="54" t="s">
        <v>90</v>
      </c>
      <c r="D6" s="54"/>
      <c r="E6" s="54"/>
      <c r="F6" s="54"/>
      <c r="G6" s="54"/>
      <c r="H6" s="54"/>
      <c r="I6" s="54"/>
      <c r="K6" s="54" t="s">
        <v>91</v>
      </c>
      <c r="L6" s="54"/>
      <c r="M6" s="54"/>
      <c r="N6" s="54"/>
      <c r="O6" s="54"/>
      <c r="P6" s="54"/>
      <c r="Q6" s="54"/>
      <c r="R6" s="54"/>
    </row>
    <row r="7" spans="1:18" ht="40.5" customHeight="1">
      <c r="A7" s="54"/>
      <c r="C7" s="10" t="s">
        <v>13</v>
      </c>
      <c r="D7" s="26"/>
      <c r="E7" s="10" t="s">
        <v>15</v>
      </c>
      <c r="F7" s="26"/>
      <c r="G7" s="10" t="s">
        <v>125</v>
      </c>
      <c r="H7" s="26"/>
      <c r="I7" s="10" t="s">
        <v>128</v>
      </c>
      <c r="K7" s="10" t="s">
        <v>13</v>
      </c>
      <c r="L7" s="26"/>
      <c r="M7" s="10" t="s">
        <v>15</v>
      </c>
      <c r="N7" s="26"/>
      <c r="O7" s="10" t="s">
        <v>125</v>
      </c>
      <c r="P7" s="26"/>
      <c r="Q7" s="64" t="s">
        <v>128</v>
      </c>
      <c r="R7" s="64"/>
    </row>
    <row r="8" spans="1:18" ht="21.75" customHeight="1">
      <c r="A8" s="5" t="s">
        <v>31</v>
      </c>
      <c r="C8" s="12">
        <v>8098207</v>
      </c>
      <c r="E8" s="12">
        <v>37285220469</v>
      </c>
      <c r="G8" s="12">
        <v>29828176375</v>
      </c>
      <c r="I8" s="12">
        <v>7457044094</v>
      </c>
      <c r="K8" s="12">
        <v>8098207</v>
      </c>
      <c r="M8" s="12">
        <v>37285220469</v>
      </c>
      <c r="O8" s="12">
        <v>45320828329</v>
      </c>
      <c r="Q8" s="57">
        <v>-8035607859</v>
      </c>
      <c r="R8" s="57"/>
    </row>
    <row r="9" spans="1:18" ht="21.75" customHeight="1">
      <c r="A9" s="6" t="s">
        <v>35</v>
      </c>
      <c r="C9" s="14">
        <v>446091</v>
      </c>
      <c r="E9" s="14">
        <v>59287565457</v>
      </c>
      <c r="G9" s="14">
        <v>44710455515</v>
      </c>
      <c r="I9" s="14">
        <v>14577109942</v>
      </c>
      <c r="K9" s="14">
        <v>446091</v>
      </c>
      <c r="M9" s="14">
        <v>59287565457</v>
      </c>
      <c r="O9" s="14">
        <v>61301589817</v>
      </c>
      <c r="Q9" s="59">
        <v>-2014024359</v>
      </c>
      <c r="R9" s="59"/>
    </row>
    <row r="10" spans="1:18" ht="21.75" customHeight="1">
      <c r="A10" s="6" t="s">
        <v>22</v>
      </c>
      <c r="C10" s="14">
        <v>8000335</v>
      </c>
      <c r="E10" s="14">
        <v>82941368704</v>
      </c>
      <c r="G10" s="14">
        <v>82941368704</v>
      </c>
      <c r="I10" s="14">
        <v>0</v>
      </c>
      <c r="K10" s="14">
        <v>8000335</v>
      </c>
      <c r="M10" s="14">
        <v>82941368704</v>
      </c>
      <c r="O10" s="14">
        <v>80541582999</v>
      </c>
      <c r="Q10" s="59">
        <v>2399785705</v>
      </c>
      <c r="R10" s="59"/>
    </row>
    <row r="11" spans="1:18" ht="21.75" customHeight="1">
      <c r="A11" s="6" t="s">
        <v>47</v>
      </c>
      <c r="C11" s="14">
        <v>750000</v>
      </c>
      <c r="E11" s="14">
        <v>6757358700</v>
      </c>
      <c r="G11" s="14">
        <v>5227278360</v>
      </c>
      <c r="I11" s="14">
        <v>1530080340</v>
      </c>
      <c r="K11" s="14">
        <v>750000</v>
      </c>
      <c r="M11" s="14">
        <v>6757358700</v>
      </c>
      <c r="O11" s="14">
        <v>6091062301</v>
      </c>
      <c r="Q11" s="59">
        <v>666296398</v>
      </c>
      <c r="R11" s="59"/>
    </row>
    <row r="12" spans="1:18" ht="21.75" customHeight="1">
      <c r="A12" s="6" t="s">
        <v>43</v>
      </c>
      <c r="C12" s="14">
        <v>12210591</v>
      </c>
      <c r="E12" s="14">
        <v>172413570562</v>
      </c>
      <c r="G12" s="14">
        <v>132696656696</v>
      </c>
      <c r="I12" s="14">
        <v>39716913866</v>
      </c>
      <c r="K12" s="14">
        <v>12210591</v>
      </c>
      <c r="M12" s="14">
        <v>172413570562</v>
      </c>
      <c r="O12" s="14">
        <v>140184470234</v>
      </c>
      <c r="Q12" s="59">
        <v>32229100328</v>
      </c>
      <c r="R12" s="59"/>
    </row>
    <row r="13" spans="1:18" ht="21.75" customHeight="1">
      <c r="A13" s="6" t="s">
        <v>20</v>
      </c>
      <c r="C13" s="14">
        <v>11130719</v>
      </c>
      <c r="E13" s="14">
        <v>57100988062</v>
      </c>
      <c r="G13" s="14">
        <v>45492107039</v>
      </c>
      <c r="I13" s="14">
        <v>11608881023</v>
      </c>
      <c r="K13" s="14">
        <v>11130719</v>
      </c>
      <c r="M13" s="14">
        <v>57100988062</v>
      </c>
      <c r="O13" s="14">
        <v>57700021567</v>
      </c>
      <c r="Q13" s="59">
        <v>-599033504</v>
      </c>
      <c r="R13" s="59"/>
    </row>
    <row r="14" spans="1:18" ht="21.75" customHeight="1">
      <c r="A14" s="6" t="s">
        <v>21</v>
      </c>
      <c r="C14" s="14">
        <v>7548750</v>
      </c>
      <c r="E14" s="14">
        <v>51608843339</v>
      </c>
      <c r="G14" s="14">
        <v>41526767412</v>
      </c>
      <c r="I14" s="14">
        <v>10082075927</v>
      </c>
      <c r="K14" s="14">
        <v>7548750</v>
      </c>
      <c r="M14" s="14">
        <v>51608843339</v>
      </c>
      <c r="O14" s="14">
        <v>48238164166</v>
      </c>
      <c r="Q14" s="59">
        <v>3370679173</v>
      </c>
      <c r="R14" s="59"/>
    </row>
    <row r="15" spans="1:18" ht="21.75" customHeight="1">
      <c r="A15" s="6" t="s">
        <v>26</v>
      </c>
      <c r="C15" s="14">
        <v>913688</v>
      </c>
      <c r="E15" s="14">
        <v>8866794375</v>
      </c>
      <c r="G15" s="14">
        <v>7270227412</v>
      </c>
      <c r="I15" s="14">
        <v>1596566963</v>
      </c>
      <c r="K15" s="14">
        <v>913688</v>
      </c>
      <c r="M15" s="14">
        <v>8866794375</v>
      </c>
      <c r="O15" s="14">
        <v>10026425244</v>
      </c>
      <c r="Q15" s="59">
        <v>-1159630868</v>
      </c>
      <c r="R15" s="59"/>
    </row>
    <row r="16" spans="1:18" ht="21.75" customHeight="1">
      <c r="A16" s="6" t="s">
        <v>30</v>
      </c>
      <c r="C16" s="14">
        <v>562500</v>
      </c>
      <c r="E16" s="14">
        <v>4565682337</v>
      </c>
      <c r="G16" s="14">
        <v>3710593665</v>
      </c>
      <c r="I16" s="14">
        <v>855088672</v>
      </c>
      <c r="K16" s="14">
        <v>562500</v>
      </c>
      <c r="M16" s="14">
        <v>4565682337</v>
      </c>
      <c r="O16" s="14">
        <v>5575937231</v>
      </c>
      <c r="Q16" s="59">
        <v>-1010254893</v>
      </c>
      <c r="R16" s="59"/>
    </row>
    <row r="17" spans="1:18" ht="21.75" customHeight="1">
      <c r="A17" s="6" t="s">
        <v>32</v>
      </c>
      <c r="C17" s="14">
        <v>2266796</v>
      </c>
      <c r="E17" s="14">
        <v>35853422250</v>
      </c>
      <c r="G17" s="14">
        <v>30464162544</v>
      </c>
      <c r="I17" s="14">
        <v>5389259706</v>
      </c>
      <c r="K17" s="14">
        <v>2266796</v>
      </c>
      <c r="M17" s="14">
        <v>35853422250</v>
      </c>
      <c r="O17" s="14">
        <v>47729587212</v>
      </c>
      <c r="Q17" s="59">
        <v>-11876164961</v>
      </c>
      <c r="R17" s="59"/>
    </row>
    <row r="18" spans="1:18" ht="21.75" customHeight="1">
      <c r="A18" s="6" t="s">
        <v>40</v>
      </c>
      <c r="C18" s="14">
        <v>15571808</v>
      </c>
      <c r="E18" s="14">
        <v>21786527473</v>
      </c>
      <c r="G18" s="14">
        <v>17583736357</v>
      </c>
      <c r="I18" s="14">
        <v>4202791116</v>
      </c>
      <c r="K18" s="14">
        <v>15571808</v>
      </c>
      <c r="M18" s="14">
        <v>21786527473</v>
      </c>
      <c r="O18" s="14">
        <v>29450440683</v>
      </c>
      <c r="Q18" s="59">
        <v>-7663913209</v>
      </c>
      <c r="R18" s="59"/>
    </row>
    <row r="19" spans="1:18" ht="21.75" customHeight="1">
      <c r="A19" s="6" t="s">
        <v>46</v>
      </c>
      <c r="C19" s="14">
        <v>2174134</v>
      </c>
      <c r="E19" s="14">
        <v>27527504567</v>
      </c>
      <c r="G19" s="14">
        <v>21228106970</v>
      </c>
      <c r="I19" s="14">
        <v>6299397597</v>
      </c>
      <c r="K19" s="14">
        <v>2174134</v>
      </c>
      <c r="M19" s="14">
        <v>27527504567</v>
      </c>
      <c r="O19" s="14">
        <v>32575651963</v>
      </c>
      <c r="Q19" s="59">
        <v>-5048147395</v>
      </c>
      <c r="R19" s="59"/>
    </row>
    <row r="20" spans="1:18" ht="21.75" customHeight="1">
      <c r="A20" s="6" t="s">
        <v>41</v>
      </c>
      <c r="C20" s="14">
        <v>1256499</v>
      </c>
      <c r="E20" s="14">
        <v>7518121164</v>
      </c>
      <c r="G20" s="14">
        <v>6144162702</v>
      </c>
      <c r="I20" s="14">
        <v>1373958462</v>
      </c>
      <c r="K20" s="14">
        <v>1256499</v>
      </c>
      <c r="M20" s="14">
        <v>7518121164</v>
      </c>
      <c r="O20" s="14">
        <v>7911677026</v>
      </c>
      <c r="Q20" s="59">
        <v>-393555861</v>
      </c>
      <c r="R20" s="59"/>
    </row>
    <row r="21" spans="1:18" ht="21.75" customHeight="1">
      <c r="A21" s="6" t="s">
        <v>28</v>
      </c>
      <c r="C21" s="14">
        <v>7675839</v>
      </c>
      <c r="E21" s="14">
        <v>49964271255</v>
      </c>
      <c r="G21" s="14">
        <v>37716931593</v>
      </c>
      <c r="I21" s="14">
        <v>12247339662</v>
      </c>
      <c r="K21" s="14">
        <v>7675839</v>
      </c>
      <c r="M21" s="14">
        <v>49964271255</v>
      </c>
      <c r="O21" s="14">
        <v>55905144971</v>
      </c>
      <c r="Q21" s="59">
        <v>-5940873715</v>
      </c>
      <c r="R21" s="59"/>
    </row>
    <row r="22" spans="1:18" ht="21.75" customHeight="1">
      <c r="A22" s="6" t="s">
        <v>42</v>
      </c>
      <c r="C22" s="14">
        <v>722000</v>
      </c>
      <c r="E22" s="14">
        <v>14213751769</v>
      </c>
      <c r="G22" s="14">
        <v>10167417596</v>
      </c>
      <c r="I22" s="14">
        <v>4046334173</v>
      </c>
      <c r="K22" s="14">
        <v>722000</v>
      </c>
      <c r="M22" s="14">
        <v>14213751769</v>
      </c>
      <c r="O22" s="14">
        <v>13905691642</v>
      </c>
      <c r="Q22" s="59">
        <v>308060127</v>
      </c>
      <c r="R22" s="59"/>
    </row>
    <row r="23" spans="1:18" ht="21.75" customHeight="1">
      <c r="A23" s="6" t="s">
        <v>44</v>
      </c>
      <c r="C23" s="14">
        <v>2004728</v>
      </c>
      <c r="E23" s="14">
        <v>41813645132</v>
      </c>
      <c r="G23" s="14">
        <v>31859530944</v>
      </c>
      <c r="I23" s="14">
        <v>9954114188</v>
      </c>
      <c r="K23" s="14">
        <v>2004728</v>
      </c>
      <c r="M23" s="14">
        <v>41813645132</v>
      </c>
      <c r="O23" s="14">
        <v>42032460592</v>
      </c>
      <c r="Q23" s="59">
        <v>-218815459</v>
      </c>
      <c r="R23" s="59"/>
    </row>
    <row r="24" spans="1:18" ht="21.75" customHeight="1">
      <c r="A24" s="6" t="s">
        <v>33</v>
      </c>
      <c r="C24" s="14">
        <v>2646231</v>
      </c>
      <c r="E24" s="14">
        <v>28505420286</v>
      </c>
      <c r="G24" s="14">
        <v>28505420286</v>
      </c>
      <c r="I24" s="14">
        <v>0</v>
      </c>
      <c r="K24" s="14">
        <v>2646231</v>
      </c>
      <c r="M24" s="14">
        <v>28505420286</v>
      </c>
      <c r="O24" s="14">
        <v>37312271764</v>
      </c>
      <c r="Q24" s="59">
        <v>-8806851477</v>
      </c>
      <c r="R24" s="59"/>
    </row>
    <row r="25" spans="1:18" ht="21.75" customHeight="1">
      <c r="A25" s="6" t="s">
        <v>45</v>
      </c>
      <c r="C25" s="14">
        <v>257500</v>
      </c>
      <c r="E25" s="14">
        <v>3927181399</v>
      </c>
      <c r="G25" s="14">
        <v>3203067405</v>
      </c>
      <c r="I25" s="14">
        <v>724113994</v>
      </c>
      <c r="K25" s="14">
        <v>257500</v>
      </c>
      <c r="M25" s="14">
        <v>3927181399</v>
      </c>
      <c r="O25" s="14">
        <v>5176622976</v>
      </c>
      <c r="Q25" s="59">
        <v>-1249441576</v>
      </c>
      <c r="R25" s="59"/>
    </row>
    <row r="26" spans="1:18" ht="21.75" customHeight="1">
      <c r="A26" s="6" t="s">
        <v>19</v>
      </c>
      <c r="C26" s="14">
        <v>10043355</v>
      </c>
      <c r="E26" s="14">
        <v>21386434832</v>
      </c>
      <c r="G26" s="14">
        <v>16144466182</v>
      </c>
      <c r="I26" s="14">
        <v>5241968650</v>
      </c>
      <c r="K26" s="14">
        <v>10043355</v>
      </c>
      <c r="M26" s="14">
        <v>21386434832</v>
      </c>
      <c r="O26" s="14">
        <v>20703098342</v>
      </c>
      <c r="Q26" s="59">
        <v>683336490</v>
      </c>
      <c r="R26" s="59"/>
    </row>
    <row r="27" spans="1:18" ht="21.75" customHeight="1">
      <c r="A27" s="6" t="s">
        <v>29</v>
      </c>
      <c r="C27" s="14">
        <v>3250000</v>
      </c>
      <c r="E27" s="14">
        <v>18672040725</v>
      </c>
      <c r="G27" s="14">
        <v>15840598280</v>
      </c>
      <c r="I27" s="14">
        <v>2831442444</v>
      </c>
      <c r="K27" s="14">
        <v>3250000</v>
      </c>
      <c r="M27" s="14">
        <v>18672040725</v>
      </c>
      <c r="O27" s="14">
        <v>24155644226</v>
      </c>
      <c r="Q27" s="59">
        <v>-5483603501</v>
      </c>
      <c r="R27" s="59"/>
    </row>
    <row r="28" spans="1:18" ht="21.75" customHeight="1">
      <c r="A28" s="6" t="s">
        <v>37</v>
      </c>
      <c r="C28" s="14">
        <v>1882479</v>
      </c>
      <c r="E28" s="14">
        <v>7161633794</v>
      </c>
      <c r="G28" s="14">
        <v>19097690119</v>
      </c>
      <c r="I28" s="14">
        <v>-11936056324</v>
      </c>
      <c r="K28" s="14">
        <v>1882479</v>
      </c>
      <c r="M28" s="14">
        <v>7161633794</v>
      </c>
      <c r="O28" s="14">
        <v>27906835913</v>
      </c>
      <c r="Q28" s="59">
        <v>-20745202118</v>
      </c>
      <c r="R28" s="59"/>
    </row>
    <row r="29" spans="1:18" ht="21.75" customHeight="1">
      <c r="A29" s="6" t="s">
        <v>49</v>
      </c>
      <c r="C29" s="14">
        <v>5950000</v>
      </c>
      <c r="E29" s="14">
        <v>33298596660</v>
      </c>
      <c r="G29" s="14">
        <v>25174683716</v>
      </c>
      <c r="I29" s="14">
        <v>8123912943</v>
      </c>
      <c r="K29" s="14">
        <v>5950000</v>
      </c>
      <c r="M29" s="14">
        <v>33298596660</v>
      </c>
      <c r="O29" s="14">
        <v>27648462439</v>
      </c>
      <c r="Q29" s="59">
        <v>5650134220</v>
      </c>
      <c r="R29" s="59"/>
    </row>
    <row r="30" spans="1:18" ht="21.75" customHeight="1">
      <c r="A30" s="6" t="s">
        <v>23</v>
      </c>
      <c r="C30" s="14">
        <v>874864</v>
      </c>
      <c r="E30" s="14">
        <v>27667256573</v>
      </c>
      <c r="G30" s="14">
        <v>31619721797</v>
      </c>
      <c r="I30" s="14">
        <v>-3952465223</v>
      </c>
      <c r="K30" s="14">
        <v>874864</v>
      </c>
      <c r="M30" s="14">
        <v>27667256573</v>
      </c>
      <c r="O30" s="14">
        <v>44542277768</v>
      </c>
      <c r="Q30" s="59">
        <v>-16875021194</v>
      </c>
      <c r="R30" s="59"/>
    </row>
    <row r="31" spans="1:18" ht="21.75" customHeight="1">
      <c r="A31" s="6" t="s">
        <v>50</v>
      </c>
      <c r="C31" s="14">
        <v>360000</v>
      </c>
      <c r="E31" s="14">
        <v>3522161592</v>
      </c>
      <c r="G31" s="14">
        <v>2817729273</v>
      </c>
      <c r="I31" s="14">
        <v>704432319</v>
      </c>
      <c r="K31" s="14">
        <v>360000</v>
      </c>
      <c r="M31" s="14">
        <v>3522161592</v>
      </c>
      <c r="O31" s="14">
        <v>4543802784</v>
      </c>
      <c r="Q31" s="59">
        <v>-1021641192</v>
      </c>
      <c r="R31" s="59"/>
    </row>
    <row r="32" spans="1:18" ht="21.75" customHeight="1">
      <c r="A32" s="6" t="s">
        <v>27</v>
      </c>
      <c r="C32" s="14">
        <v>566007</v>
      </c>
      <c r="E32" s="14">
        <v>4762637374</v>
      </c>
      <c r="G32" s="14">
        <v>3594443301</v>
      </c>
      <c r="I32" s="14">
        <v>1168194073</v>
      </c>
      <c r="K32" s="14">
        <v>566007</v>
      </c>
      <c r="M32" s="14">
        <v>4762637374</v>
      </c>
      <c r="O32" s="14">
        <v>6892810051</v>
      </c>
      <c r="Q32" s="59">
        <v>-2130172676</v>
      </c>
      <c r="R32" s="59"/>
    </row>
    <row r="33" spans="1:18" ht="21.75" customHeight="1">
      <c r="A33" s="6" t="s">
        <v>38</v>
      </c>
      <c r="C33" s="14">
        <v>34413446</v>
      </c>
      <c r="E33" s="14">
        <v>44459953941</v>
      </c>
      <c r="G33" s="14">
        <v>71163244250</v>
      </c>
      <c r="I33" s="14">
        <v>-26703290308</v>
      </c>
      <c r="K33" s="14">
        <v>34413446</v>
      </c>
      <c r="M33" s="14">
        <v>44459953941</v>
      </c>
      <c r="O33" s="14">
        <v>103007502043</v>
      </c>
      <c r="Q33" s="59">
        <v>-58547548101</v>
      </c>
      <c r="R33" s="59"/>
    </row>
    <row r="34" spans="1:18" ht="21.75" customHeight="1">
      <c r="A34" s="6" t="s">
        <v>36</v>
      </c>
      <c r="C34" s="14">
        <v>17790364</v>
      </c>
      <c r="E34" s="14">
        <v>62596986548</v>
      </c>
      <c r="G34" s="14">
        <v>48633586559</v>
      </c>
      <c r="I34" s="14">
        <v>13963399989</v>
      </c>
      <c r="K34" s="14">
        <v>17790364</v>
      </c>
      <c r="M34" s="14">
        <v>62596986548</v>
      </c>
      <c r="O34" s="14">
        <v>63628541657</v>
      </c>
      <c r="Q34" s="59">
        <v>-1031555108</v>
      </c>
      <c r="R34" s="59"/>
    </row>
    <row r="35" spans="1:18" ht="21.75" customHeight="1">
      <c r="A35" s="6" t="s">
        <v>34</v>
      </c>
      <c r="C35" s="14">
        <v>1183705</v>
      </c>
      <c r="E35" s="14">
        <v>6617442646</v>
      </c>
      <c r="G35" s="14">
        <v>5946182142</v>
      </c>
      <c r="I35" s="14">
        <v>671260504</v>
      </c>
      <c r="K35" s="14">
        <v>1183705</v>
      </c>
      <c r="M35" s="14">
        <v>6617442646</v>
      </c>
      <c r="O35" s="14">
        <v>8337153618</v>
      </c>
      <c r="Q35" s="59">
        <v>-1719710971</v>
      </c>
      <c r="R35" s="59"/>
    </row>
    <row r="36" spans="1:18" ht="21.75" customHeight="1">
      <c r="A36" s="6" t="s">
        <v>25</v>
      </c>
      <c r="C36" s="14">
        <v>2509250</v>
      </c>
      <c r="E36" s="14">
        <v>15335007691</v>
      </c>
      <c r="G36" s="14">
        <v>12269998035</v>
      </c>
      <c r="I36" s="14">
        <v>3065009656</v>
      </c>
      <c r="K36" s="14">
        <v>2509250</v>
      </c>
      <c r="M36" s="14">
        <v>15335007691</v>
      </c>
      <c r="O36" s="14">
        <v>15603459899</v>
      </c>
      <c r="Q36" s="59">
        <v>-268452207</v>
      </c>
      <c r="R36" s="59"/>
    </row>
    <row r="37" spans="1:18" ht="21.75" customHeight="1">
      <c r="A37" s="6" t="s">
        <v>39</v>
      </c>
      <c r="C37" s="14">
        <v>1427592</v>
      </c>
      <c r="E37" s="14">
        <v>19746800590</v>
      </c>
      <c r="G37" s="14">
        <v>14596200379</v>
      </c>
      <c r="I37" s="14">
        <v>5150600211</v>
      </c>
      <c r="K37" s="14">
        <v>1427592</v>
      </c>
      <c r="M37" s="14">
        <v>19746800590</v>
      </c>
      <c r="O37" s="14">
        <v>13995580332</v>
      </c>
      <c r="Q37" s="59">
        <v>5751220258</v>
      </c>
      <c r="R37" s="59"/>
    </row>
    <row r="38" spans="1:18" ht="21.75" customHeight="1">
      <c r="A38" s="6" t="s">
        <v>48</v>
      </c>
      <c r="C38" s="14">
        <v>6238343</v>
      </c>
      <c r="E38" s="14">
        <v>23355325056</v>
      </c>
      <c r="G38" s="14">
        <v>17623273372</v>
      </c>
      <c r="I38" s="14">
        <v>5732051684</v>
      </c>
      <c r="K38" s="14">
        <v>6238343</v>
      </c>
      <c r="M38" s="14">
        <v>23355325056</v>
      </c>
      <c r="O38" s="14">
        <v>25459966107</v>
      </c>
      <c r="Q38" s="59">
        <v>-2104641050</v>
      </c>
      <c r="R38" s="59"/>
    </row>
    <row r="39" spans="1:18" ht="21.75" customHeight="1">
      <c r="A39" s="6" t="s">
        <v>24</v>
      </c>
      <c r="C39" s="14">
        <v>11893480</v>
      </c>
      <c r="E39" s="14">
        <v>56257957385</v>
      </c>
      <c r="G39" s="14">
        <v>45011086526</v>
      </c>
      <c r="I39" s="14">
        <v>11246870859</v>
      </c>
      <c r="K39" s="14">
        <v>11893480</v>
      </c>
      <c r="M39" s="14">
        <v>56257957385</v>
      </c>
      <c r="O39" s="14">
        <v>70230435499</v>
      </c>
      <c r="Q39" s="59">
        <v>-13972478113</v>
      </c>
      <c r="R39" s="59"/>
    </row>
    <row r="40" spans="1:18" ht="21.75" customHeight="1">
      <c r="A40" s="7" t="s">
        <v>51</v>
      </c>
      <c r="C40" s="39">
        <v>401250</v>
      </c>
      <c r="E40" s="16">
        <v>5036576469</v>
      </c>
      <c r="G40" s="16">
        <v>4029261175</v>
      </c>
      <c r="I40" s="16">
        <f>1007315294-1</f>
        <v>1007315293</v>
      </c>
      <c r="K40" s="39">
        <v>401250</v>
      </c>
      <c r="M40" s="16">
        <v>5036576469</v>
      </c>
      <c r="O40" s="16">
        <v>3941668541</v>
      </c>
      <c r="Q40" s="63">
        <f>1094907928-20</f>
        <v>1094907908</v>
      </c>
      <c r="R40" s="63"/>
    </row>
    <row r="41" spans="1:18" ht="21.75" customHeight="1">
      <c r="A41" s="9" t="s">
        <v>52</v>
      </c>
      <c r="C41" s="39"/>
      <c r="E41" s="18">
        <v>1061814049176</v>
      </c>
      <c r="G41" s="18">
        <v>913838332681</v>
      </c>
      <c r="I41" s="18">
        <f>SUM(I8:I40)</f>
        <v>147975716495</v>
      </c>
      <c r="K41" s="39"/>
      <c r="M41" s="18">
        <v>1061814049176</v>
      </c>
      <c r="O41" s="18">
        <v>1187576869936</v>
      </c>
      <c r="Q41" s="65">
        <f>SUM(Q8:R40)</f>
        <v>-125762820760</v>
      </c>
      <c r="R41" s="65"/>
    </row>
    <row r="43" spans="1:18">
      <c r="I43" s="47"/>
      <c r="Q43" s="47"/>
    </row>
    <row r="45" spans="1:18">
      <c r="Q45" s="47"/>
    </row>
    <row r="46" spans="1:18">
      <c r="I46" s="47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workbookViewId="0">
      <selection activeCell="P6" sqref="P6:S17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6" max="16" width="17.28515625" bestFit="1" customWidth="1"/>
    <col min="17" max="17" width="21.7109375" bestFit="1" customWidth="1"/>
    <col min="18" max="18" width="15" bestFit="1" customWidth="1"/>
  </cols>
  <sheetData>
    <row r="1" spans="1:19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9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9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9" ht="14.45" customHeight="1">
      <c r="A4" s="53" t="s">
        <v>54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t="14.45" customHeight="1">
      <c r="A5" s="53" t="s">
        <v>55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9" ht="14.45" customHeight="1">
      <c r="P6" s="41"/>
    </row>
    <row r="7" spans="1:19" ht="14.45" customHeight="1">
      <c r="C7" s="54" t="s">
        <v>9</v>
      </c>
      <c r="D7" s="54"/>
      <c r="E7" s="54"/>
      <c r="F7" s="54"/>
      <c r="G7" s="54"/>
      <c r="H7" s="54"/>
      <c r="I7" s="54"/>
      <c r="J7" s="54"/>
      <c r="K7" s="54"/>
      <c r="L7" s="54"/>
      <c r="M7" s="54"/>
      <c r="P7" s="40"/>
    </row>
    <row r="8" spans="1:19" ht="14.45" customHeight="1">
      <c r="A8" s="2" t="s">
        <v>56</v>
      </c>
      <c r="C8" s="4" t="s">
        <v>13</v>
      </c>
      <c r="D8" s="3"/>
      <c r="E8" s="4" t="s">
        <v>57</v>
      </c>
      <c r="F8" s="3"/>
      <c r="G8" s="4" t="s">
        <v>58</v>
      </c>
      <c r="H8" s="3"/>
      <c r="I8" s="4" t="s">
        <v>59</v>
      </c>
      <c r="J8" s="3"/>
      <c r="K8" s="4" t="s">
        <v>60</v>
      </c>
      <c r="L8" s="3"/>
      <c r="M8" s="4" t="s">
        <v>61</v>
      </c>
    </row>
    <row r="9" spans="1:19" ht="21.75" customHeight="1">
      <c r="A9" s="5" t="s">
        <v>33</v>
      </c>
      <c r="C9" s="12">
        <v>2646231</v>
      </c>
      <c r="D9" s="11"/>
      <c r="E9" s="12">
        <v>13570</v>
      </c>
      <c r="F9" s="11"/>
      <c r="G9" s="12">
        <v>10856</v>
      </c>
      <c r="H9" s="11"/>
      <c r="I9" s="23">
        <v>-0.2</v>
      </c>
      <c r="J9" s="11"/>
      <c r="K9" s="12">
        <v>28727483736</v>
      </c>
      <c r="L9" s="11"/>
      <c r="M9" s="20" t="s">
        <v>62</v>
      </c>
      <c r="P9" s="42"/>
      <c r="Q9" s="46"/>
      <c r="R9" s="14"/>
      <c r="S9" s="46"/>
    </row>
    <row r="10" spans="1:19" ht="21.75" customHeight="1">
      <c r="A10" s="6" t="s">
        <v>38</v>
      </c>
      <c r="C10" s="14">
        <v>34413446</v>
      </c>
      <c r="D10" s="11"/>
      <c r="E10" s="14">
        <v>2604</v>
      </c>
      <c r="F10" s="11"/>
      <c r="G10" s="14">
        <v>1302</v>
      </c>
      <c r="H10" s="11"/>
      <c r="I10" s="24">
        <v>-0.5</v>
      </c>
      <c r="J10" s="11"/>
      <c r="K10" s="14">
        <v>44806306692</v>
      </c>
      <c r="L10" s="11"/>
      <c r="M10" s="21" t="s">
        <v>62</v>
      </c>
      <c r="P10" s="42"/>
      <c r="Q10" s="46"/>
      <c r="R10" s="14"/>
      <c r="S10" s="46"/>
    </row>
    <row r="11" spans="1:19" ht="21.75" customHeight="1">
      <c r="A11" s="6" t="s">
        <v>22</v>
      </c>
      <c r="C11" s="14">
        <v>8000335</v>
      </c>
      <c r="D11" s="11"/>
      <c r="E11" s="14">
        <v>13060</v>
      </c>
      <c r="F11" s="11"/>
      <c r="G11" s="14">
        <v>10448</v>
      </c>
      <c r="H11" s="11"/>
      <c r="I11" s="24">
        <v>-0.2</v>
      </c>
      <c r="J11" s="11"/>
      <c r="K11" s="14">
        <v>83587500080</v>
      </c>
      <c r="L11" s="11"/>
      <c r="M11" s="21" t="s">
        <v>62</v>
      </c>
      <c r="P11" s="42"/>
      <c r="Q11" s="46"/>
      <c r="R11" s="14"/>
      <c r="S11" s="46"/>
    </row>
    <row r="12" spans="1:19" ht="21.75" customHeight="1">
      <c r="A12" s="6" t="s">
        <v>37</v>
      </c>
      <c r="C12" s="14">
        <v>1882479</v>
      </c>
      <c r="D12" s="11"/>
      <c r="E12" s="14">
        <v>12780</v>
      </c>
      <c r="F12" s="11"/>
      <c r="G12" s="14">
        <v>3834</v>
      </c>
      <c r="H12" s="11"/>
      <c r="I12" s="24">
        <v>-0.7</v>
      </c>
      <c r="J12" s="11"/>
      <c r="K12" s="14">
        <v>7217424486</v>
      </c>
      <c r="L12" s="11"/>
      <c r="M12" s="21" t="s">
        <v>62</v>
      </c>
      <c r="P12" s="42"/>
      <c r="Q12" s="46"/>
      <c r="R12" s="14"/>
      <c r="S12" s="46"/>
    </row>
    <row r="13" spans="1:19" ht="21.75" customHeight="1">
      <c r="A13" s="7" t="s">
        <v>23</v>
      </c>
      <c r="C13" s="39">
        <v>874864</v>
      </c>
      <c r="D13" s="11"/>
      <c r="E13" s="39">
        <v>45530</v>
      </c>
      <c r="F13" s="11"/>
      <c r="G13" s="39">
        <v>31871</v>
      </c>
      <c r="H13" s="11"/>
      <c r="I13" s="43">
        <v>-0.3</v>
      </c>
      <c r="J13" s="11"/>
      <c r="K13" s="16">
        <v>27882790544</v>
      </c>
      <c r="L13" s="11"/>
      <c r="M13" s="44" t="s">
        <v>62</v>
      </c>
      <c r="P13" s="42"/>
      <c r="Q13" s="46"/>
      <c r="R13" s="14"/>
      <c r="S13" s="46"/>
    </row>
    <row r="14" spans="1:19" ht="21.75" customHeight="1" thickBot="1">
      <c r="A14" s="9" t="s">
        <v>52</v>
      </c>
      <c r="C14" s="39"/>
      <c r="D14" s="45"/>
      <c r="E14" s="39"/>
      <c r="F14" s="45"/>
      <c r="G14" s="39"/>
      <c r="H14" s="45"/>
      <c r="I14" s="39"/>
      <c r="J14" s="11"/>
      <c r="K14" s="18">
        <v>192221505538</v>
      </c>
      <c r="L14" s="11"/>
      <c r="M14" s="39"/>
      <c r="P14" s="42"/>
      <c r="Q14" s="46"/>
      <c r="R14" s="38"/>
      <c r="S14" s="46"/>
    </row>
    <row r="15" spans="1:19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7"/>
  <sheetViews>
    <sheetView rightToLeft="1" workbookViewId="0">
      <selection activeCell="L11" sqref="L11"/>
    </sheetView>
  </sheetViews>
  <sheetFormatPr defaultRowHeight="12.75"/>
  <cols>
    <col min="1" max="1" width="5.140625" customWidth="1"/>
    <col min="2" max="2" width="35" customWidth="1"/>
    <col min="3" max="3" width="1.28515625" style="11" customWidth="1"/>
    <col min="4" max="4" width="14.85546875" style="11" bestFit="1" customWidth="1"/>
    <col min="5" max="5" width="1.28515625" style="11" customWidth="1"/>
    <col min="6" max="6" width="15" style="11" bestFit="1" customWidth="1"/>
    <col min="7" max="7" width="1.28515625" style="11" customWidth="1"/>
    <col min="8" max="8" width="15" style="11" bestFit="1" customWidth="1"/>
    <col min="9" max="9" width="1.28515625" style="11" customWidth="1"/>
    <col min="10" max="10" width="15" style="11" bestFit="1" customWidth="1"/>
    <col min="11" max="11" width="1.28515625" style="11" customWidth="1"/>
    <col min="12" max="12" width="18.28515625" style="11" bestFit="1" customWidth="1"/>
    <col min="13" max="13" width="0.28515625" customWidth="1"/>
    <col min="16" max="16" width="11" bestFit="1" customWidth="1"/>
  </cols>
  <sheetData>
    <row r="1" spans="1:16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6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6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6" ht="14.45" customHeight="1"/>
    <row r="5" spans="1:16" ht="14.45" customHeight="1">
      <c r="A5" s="1" t="s">
        <v>63</v>
      </c>
      <c r="B5" s="53" t="s">
        <v>64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6" ht="14.45" customHeight="1">
      <c r="D6" s="2" t="s">
        <v>7</v>
      </c>
      <c r="F6" s="54" t="s">
        <v>8</v>
      </c>
      <c r="G6" s="54"/>
      <c r="H6" s="54"/>
      <c r="J6" s="2" t="s">
        <v>9</v>
      </c>
    </row>
    <row r="7" spans="1:16" ht="14.45" customHeight="1">
      <c r="D7" s="26"/>
      <c r="F7" s="26"/>
      <c r="G7" s="26"/>
      <c r="H7" s="26"/>
      <c r="J7" s="26"/>
    </row>
    <row r="8" spans="1:16" ht="14.45" customHeight="1">
      <c r="A8" s="54" t="s">
        <v>65</v>
      </c>
      <c r="B8" s="54"/>
      <c r="D8" s="2" t="s">
        <v>66</v>
      </c>
      <c r="F8" s="2" t="s">
        <v>67</v>
      </c>
      <c r="H8" s="2" t="s">
        <v>68</v>
      </c>
      <c r="J8" s="2" t="s">
        <v>66</v>
      </c>
      <c r="L8" s="2" t="s">
        <v>18</v>
      </c>
    </row>
    <row r="9" spans="1:16" ht="21.75" customHeight="1">
      <c r="A9" s="56" t="s">
        <v>130</v>
      </c>
      <c r="B9" s="56"/>
      <c r="D9" s="12">
        <v>6858892117</v>
      </c>
      <c r="E9" s="11">
        <v>0</v>
      </c>
      <c r="F9" s="12">
        <v>37392681499</v>
      </c>
      <c r="G9" s="11">
        <v>0</v>
      </c>
      <c r="H9" s="12">
        <v>20803127614</v>
      </c>
      <c r="I9" s="11">
        <v>0</v>
      </c>
      <c r="J9" s="12">
        <v>23448446002</v>
      </c>
      <c r="K9" s="11">
        <v>0</v>
      </c>
      <c r="L9" s="23">
        <v>2.1474127764487205E-2</v>
      </c>
      <c r="O9" s="40">
        <v>7.7299999999999999E-3</v>
      </c>
      <c r="P9" s="48"/>
    </row>
    <row r="10" spans="1:16" ht="21.75" customHeight="1">
      <c r="A10" s="58" t="s">
        <v>129</v>
      </c>
      <c r="B10" s="58"/>
      <c r="D10" s="14">
        <v>19733622092</v>
      </c>
      <c r="F10" s="14">
        <v>3525640354</v>
      </c>
      <c r="H10" s="14">
        <v>22200535000</v>
      </c>
      <c r="J10" s="14">
        <v>1058727446</v>
      </c>
      <c r="L10" s="25">
        <v>9.6958444245021861E-4</v>
      </c>
    </row>
    <row r="11" spans="1:16" ht="21.75" customHeight="1" thickBot="1">
      <c r="A11" s="62" t="s">
        <v>52</v>
      </c>
      <c r="B11" s="62"/>
      <c r="D11" s="18">
        <f>SUM(D9:D10)</f>
        <v>26592514209</v>
      </c>
      <c r="E11" s="39">
        <f t="shared" ref="E11:K11" si="0">SUM(E9:E10)</f>
        <v>0</v>
      </c>
      <c r="F11" s="18">
        <f t="shared" si="0"/>
        <v>40918321853</v>
      </c>
      <c r="G11" s="39">
        <f t="shared" si="0"/>
        <v>0</v>
      </c>
      <c r="H11" s="18">
        <f t="shared" si="0"/>
        <v>43003662614</v>
      </c>
      <c r="I11" s="18">
        <f t="shared" si="0"/>
        <v>0</v>
      </c>
      <c r="J11" s="18">
        <f t="shared" si="0"/>
        <v>24507173448</v>
      </c>
      <c r="K11" s="39">
        <f t="shared" si="0"/>
        <v>0</v>
      </c>
      <c r="L11" s="50">
        <f>SUM(L9:L10)</f>
        <v>2.2443712206937423E-2</v>
      </c>
    </row>
    <row r="12" spans="1:16" ht="13.5" thickTop="1"/>
    <row r="14" spans="1:16">
      <c r="H14" s="47"/>
    </row>
    <row r="15" spans="1:16">
      <c r="H15" s="47"/>
    </row>
    <row r="16" spans="1:16">
      <c r="L16" s="49"/>
    </row>
    <row r="17" spans="12:12">
      <c r="L17" s="49"/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workbookViewId="0">
      <selection activeCell="F12" sqref="F12"/>
    </sheetView>
  </sheetViews>
  <sheetFormatPr defaultRowHeight="12.75"/>
  <cols>
    <col min="1" max="1" width="2.5703125" customWidth="1"/>
    <col min="2" max="2" width="48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8.5703125" customWidth="1"/>
    <col min="9" max="9" width="1.28515625" customWidth="1"/>
    <col min="10" max="10" width="20.85546875" customWidth="1"/>
    <col min="11" max="11" width="0.28515625" customWidth="1"/>
    <col min="14" max="14" width="16.42578125" bestFit="1" customWidth="1"/>
  </cols>
  <sheetData>
    <row r="1" spans="1:14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ht="21.75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</row>
    <row r="3" spans="1:14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4" ht="14.45" customHeight="1"/>
    <row r="5" spans="1:14" ht="29.1" customHeight="1">
      <c r="A5" s="1" t="s">
        <v>72</v>
      </c>
      <c r="B5" s="53" t="s">
        <v>73</v>
      </c>
      <c r="C5" s="53"/>
      <c r="D5" s="53"/>
      <c r="E5" s="53"/>
      <c r="F5" s="53"/>
      <c r="G5" s="53"/>
      <c r="H5" s="53"/>
      <c r="I5" s="53"/>
      <c r="J5" s="53"/>
      <c r="N5" s="48"/>
    </row>
    <row r="6" spans="1:14" ht="14.45" customHeight="1"/>
    <row r="7" spans="1:14" ht="14.45" customHeight="1">
      <c r="A7" s="54" t="s">
        <v>74</v>
      </c>
      <c r="B7" s="54"/>
      <c r="D7" s="2" t="s">
        <v>75</v>
      </c>
      <c r="F7" s="2" t="s">
        <v>66</v>
      </c>
      <c r="H7" s="2" t="s">
        <v>76</v>
      </c>
      <c r="J7" s="2" t="s">
        <v>77</v>
      </c>
    </row>
    <row r="8" spans="1:14" ht="21.75" customHeight="1">
      <c r="A8" s="56" t="s">
        <v>78</v>
      </c>
      <c r="B8" s="56"/>
      <c r="D8" s="20" t="s">
        <v>79</v>
      </c>
      <c r="E8" s="11"/>
      <c r="F8" s="12">
        <f>'درآمد سرمایه گذاری در سهام'!J45</f>
        <v>149730390166</v>
      </c>
      <c r="G8" s="11"/>
      <c r="H8" s="13">
        <f>F8/$F$13*100</f>
        <v>99.828647979879662</v>
      </c>
      <c r="I8" s="11"/>
      <c r="J8" s="13">
        <v>13.712335258280891</v>
      </c>
      <c r="N8" s="38"/>
    </row>
    <row r="9" spans="1:14" ht="21.75" customHeight="1">
      <c r="A9" s="58" t="s">
        <v>80</v>
      </c>
      <c r="B9" s="58"/>
      <c r="D9" s="21" t="s">
        <v>81</v>
      </c>
      <c r="E9" s="11"/>
      <c r="F9" s="14">
        <v>0</v>
      </c>
      <c r="G9" s="11"/>
      <c r="H9" s="15">
        <f t="shared" ref="H9:H12" si="0">F9/$F$13*100</f>
        <v>0</v>
      </c>
      <c r="I9" s="11"/>
      <c r="J9" s="15">
        <v>0</v>
      </c>
      <c r="N9" s="38"/>
    </row>
    <row r="10" spans="1:14" ht="21.75" customHeight="1">
      <c r="A10" s="58" t="s">
        <v>82</v>
      </c>
      <c r="B10" s="58"/>
      <c r="D10" s="21" t="s">
        <v>83</v>
      </c>
      <c r="E10" s="11"/>
      <c r="F10" s="14">
        <v>0</v>
      </c>
      <c r="G10" s="11"/>
      <c r="H10" s="15">
        <f t="shared" si="0"/>
        <v>0</v>
      </c>
      <c r="I10" s="11"/>
      <c r="J10" s="15">
        <v>0</v>
      </c>
      <c r="N10" s="38"/>
    </row>
    <row r="11" spans="1:14" ht="21.75" customHeight="1">
      <c r="A11" s="58" t="s">
        <v>84</v>
      </c>
      <c r="B11" s="58"/>
      <c r="D11" s="21" t="s">
        <v>85</v>
      </c>
      <c r="E11" s="11"/>
      <c r="F11" s="14">
        <f>'سود سپرده بانکی'!G10</f>
        <v>170346360</v>
      </c>
      <c r="G11" s="11"/>
      <c r="H11" s="15">
        <f t="shared" si="0"/>
        <v>0.11357378277209193</v>
      </c>
      <c r="I11" s="11"/>
      <c r="J11" s="15">
        <v>1.5600349373017408E-2</v>
      </c>
      <c r="N11" s="38"/>
    </row>
    <row r="12" spans="1:14" ht="21.75" customHeight="1">
      <c r="A12" s="60" t="s">
        <v>86</v>
      </c>
      <c r="B12" s="60"/>
      <c r="D12" s="22" t="s">
        <v>87</v>
      </c>
      <c r="E12" s="11"/>
      <c r="F12" s="16">
        <f>'سایر درآمدها'!D11</f>
        <v>86660074</v>
      </c>
      <c r="G12" s="11"/>
      <c r="H12" s="17">
        <f t="shared" si="0"/>
        <v>5.7778237348243965E-2</v>
      </c>
      <c r="I12" s="11"/>
      <c r="J12" s="17">
        <v>7.9363446984810366E-3</v>
      </c>
    </row>
    <row r="13" spans="1:14" ht="21.75" customHeight="1">
      <c r="A13" s="62" t="s">
        <v>52</v>
      </c>
      <c r="B13" s="62"/>
      <c r="D13" s="18"/>
      <c r="E13" s="11"/>
      <c r="F13" s="18">
        <f>SUM(F8:F12)</f>
        <v>149987396600</v>
      </c>
      <c r="G13" s="11"/>
      <c r="H13" s="19">
        <f>SUM(H8:H12)</f>
        <v>100</v>
      </c>
      <c r="I13" s="11"/>
      <c r="J13" s="19">
        <f>SUM(J8:J12)</f>
        <v>13.735871952352388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50"/>
  <sheetViews>
    <sheetView rightToLeft="1" workbookViewId="0">
      <selection activeCell="S16" sqref="S16"/>
    </sheetView>
  </sheetViews>
  <sheetFormatPr defaultRowHeight="12.75"/>
  <cols>
    <col min="1" max="1" width="5.140625" customWidth="1"/>
    <col min="2" max="2" width="23.85546875" customWidth="1"/>
    <col min="3" max="3" width="1.28515625" customWidth="1"/>
    <col min="4" max="4" width="14.7109375" style="11" bestFit="1" customWidth="1"/>
    <col min="5" max="5" width="1.28515625" style="11" customWidth="1"/>
    <col min="6" max="6" width="15.85546875" style="11" bestFit="1" customWidth="1"/>
    <col min="7" max="7" width="1.28515625" style="11" customWidth="1"/>
    <col min="8" max="8" width="11.140625" style="11" bestFit="1" customWidth="1"/>
    <col min="9" max="9" width="1.28515625" style="11" customWidth="1"/>
    <col min="10" max="10" width="16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5" style="11" bestFit="1" customWidth="1"/>
    <col min="15" max="16" width="1.28515625" style="11" customWidth="1"/>
    <col min="17" max="17" width="16.85546875" style="11" bestFit="1" customWidth="1"/>
    <col min="18" max="18" width="1.28515625" style="11" customWidth="1"/>
    <col min="19" max="19" width="14.7109375" style="11" bestFit="1" customWidth="1"/>
    <col min="20" max="20" width="1.28515625" style="11" customWidth="1"/>
    <col min="21" max="21" width="16.85546875" style="11" customWidth="1"/>
    <col min="22" max="22" width="1.28515625" style="11" customWidth="1"/>
    <col min="23" max="23" width="17.28515625" style="11" bestFit="1" customWidth="1"/>
    <col min="24" max="24" width="0.28515625" customWidth="1"/>
    <col min="26" max="26" width="21.42578125" bestFit="1" customWidth="1"/>
    <col min="28" max="28" width="20.28515625" bestFit="1" customWidth="1"/>
  </cols>
  <sheetData>
    <row r="1" spans="1:2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8" ht="21.75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8" ht="14.45" customHeight="1"/>
    <row r="5" spans="1:28" ht="14.45" customHeight="1">
      <c r="A5" s="1" t="s">
        <v>88</v>
      </c>
      <c r="B5" s="53" t="s">
        <v>89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8" ht="14.45" customHeight="1">
      <c r="D6" s="54" t="s">
        <v>90</v>
      </c>
      <c r="E6" s="54"/>
      <c r="F6" s="54"/>
      <c r="G6" s="54"/>
      <c r="H6" s="54"/>
      <c r="I6" s="54"/>
      <c r="J6" s="54"/>
      <c r="K6" s="54"/>
      <c r="L6" s="54"/>
      <c r="N6" s="54" t="s">
        <v>91</v>
      </c>
      <c r="O6" s="54"/>
      <c r="P6" s="54"/>
      <c r="Q6" s="54"/>
      <c r="R6" s="54"/>
      <c r="S6" s="54"/>
      <c r="T6" s="54"/>
      <c r="U6" s="54"/>
      <c r="V6" s="54"/>
      <c r="W6" s="54"/>
    </row>
    <row r="7" spans="1:28" ht="14.45" customHeight="1">
      <c r="D7" s="26"/>
      <c r="E7" s="26"/>
      <c r="F7" s="26"/>
      <c r="G7" s="26"/>
      <c r="H7" s="26"/>
      <c r="I7" s="26"/>
      <c r="J7" s="55" t="s">
        <v>52</v>
      </c>
      <c r="K7" s="55"/>
      <c r="L7" s="55"/>
      <c r="N7" s="26"/>
      <c r="O7" s="26"/>
      <c r="P7" s="26"/>
      <c r="Q7" s="26"/>
      <c r="R7" s="26"/>
      <c r="S7" s="26"/>
      <c r="T7" s="26"/>
      <c r="U7" s="55" t="s">
        <v>52</v>
      </c>
      <c r="V7" s="55"/>
      <c r="W7" s="55"/>
      <c r="Z7" s="42"/>
      <c r="AA7" s="42"/>
      <c r="AB7" s="42"/>
    </row>
    <row r="8" spans="1:28" ht="14.45" customHeight="1">
      <c r="A8" s="54" t="s">
        <v>92</v>
      </c>
      <c r="B8" s="54"/>
      <c r="D8" s="2" t="s">
        <v>93</v>
      </c>
      <c r="F8" s="2" t="s">
        <v>94</v>
      </c>
      <c r="H8" s="2" t="s">
        <v>95</v>
      </c>
      <c r="J8" s="4" t="s">
        <v>66</v>
      </c>
      <c r="K8" s="26"/>
      <c r="L8" s="4" t="s">
        <v>76</v>
      </c>
      <c r="N8" s="2" t="s">
        <v>93</v>
      </c>
      <c r="P8" s="54" t="s">
        <v>94</v>
      </c>
      <c r="Q8" s="54"/>
      <c r="S8" s="2" t="s">
        <v>95</v>
      </c>
      <c r="U8" s="4" t="s">
        <v>66</v>
      </c>
      <c r="V8" s="26"/>
      <c r="W8" s="4" t="s">
        <v>76</v>
      </c>
    </row>
    <row r="9" spans="1:28" ht="21.75" customHeight="1">
      <c r="A9" s="56" t="s">
        <v>43</v>
      </c>
      <c r="B9" s="56"/>
      <c r="D9" s="12">
        <v>0</v>
      </c>
      <c r="F9" s="12">
        <v>39716913866</v>
      </c>
      <c r="H9" s="12">
        <v>0</v>
      </c>
      <c r="J9" s="12">
        <f>D9+F9+H9</f>
        <v>39716913866</v>
      </c>
      <c r="L9" s="13">
        <v>26.480167511621438</v>
      </c>
      <c r="N9" s="12">
        <v>0</v>
      </c>
      <c r="P9" s="57">
        <v>32229100328</v>
      </c>
      <c r="Q9" s="57"/>
      <c r="S9" s="12">
        <v>1428697679</v>
      </c>
      <c r="U9" s="12">
        <f>N9+P9+S9</f>
        <v>33657798007</v>
      </c>
      <c r="W9" s="13">
        <v>-34.461863109976733</v>
      </c>
    </row>
    <row r="10" spans="1:28" ht="21.75" customHeight="1">
      <c r="A10" s="58" t="s">
        <v>96</v>
      </c>
      <c r="B10" s="58"/>
      <c r="D10" s="14">
        <v>0</v>
      </c>
      <c r="F10" s="14">
        <v>0</v>
      </c>
      <c r="H10" s="14">
        <v>0</v>
      </c>
      <c r="J10" s="14">
        <f t="shared" ref="J10:J44" si="0">D10+F10+H10</f>
        <v>0</v>
      </c>
      <c r="L10" s="15">
        <v>0</v>
      </c>
      <c r="N10" s="14">
        <v>0</v>
      </c>
      <c r="P10" s="59">
        <v>0</v>
      </c>
      <c r="Q10" s="59"/>
      <c r="S10" s="14">
        <v>-2910143311</v>
      </c>
      <c r="U10" s="14">
        <f t="shared" ref="U10:U44" si="1">N10+P10+S10</f>
        <v>-2910143311</v>
      </c>
      <c r="W10" s="15">
        <v>2.979664932127728</v>
      </c>
    </row>
    <row r="11" spans="1:28" ht="21.75" customHeight="1">
      <c r="A11" s="58" t="s">
        <v>46</v>
      </c>
      <c r="B11" s="58"/>
      <c r="D11" s="14">
        <v>0</v>
      </c>
      <c r="F11" s="14">
        <v>6299397597</v>
      </c>
      <c r="H11" s="14">
        <v>0</v>
      </c>
      <c r="J11" s="14">
        <f t="shared" si="0"/>
        <v>6299397597</v>
      </c>
      <c r="L11" s="15">
        <v>4.1999512891071813</v>
      </c>
      <c r="N11" s="14">
        <v>2694080899</v>
      </c>
      <c r="P11" s="59">
        <v>-5048147395</v>
      </c>
      <c r="Q11" s="59"/>
      <c r="S11" s="14">
        <v>3310967352</v>
      </c>
      <c r="U11" s="14">
        <f t="shared" si="1"/>
        <v>956900856</v>
      </c>
      <c r="W11" s="15">
        <v>-0.97976065761738873</v>
      </c>
    </row>
    <row r="12" spans="1:28" ht="21.75" customHeight="1">
      <c r="A12" s="58" t="s">
        <v>20</v>
      </c>
      <c r="B12" s="58"/>
      <c r="D12" s="14">
        <v>0</v>
      </c>
      <c r="F12" s="14">
        <v>11608881023</v>
      </c>
      <c r="H12" s="14">
        <v>0</v>
      </c>
      <c r="J12" s="14">
        <f t="shared" si="0"/>
        <v>11608881023</v>
      </c>
      <c r="L12" s="15">
        <v>7.7399043427359553</v>
      </c>
      <c r="N12" s="14">
        <v>0</v>
      </c>
      <c r="P12" s="59">
        <v>-599033504</v>
      </c>
      <c r="Q12" s="59"/>
      <c r="S12" s="14">
        <v>1365739331</v>
      </c>
      <c r="U12" s="14">
        <f t="shared" si="1"/>
        <v>766705827</v>
      </c>
      <c r="W12" s="15">
        <v>-0.78502198064770456</v>
      </c>
    </row>
    <row r="13" spans="1:28" ht="21.75" customHeight="1">
      <c r="A13" s="58" t="s">
        <v>97</v>
      </c>
      <c r="B13" s="58"/>
      <c r="D13" s="14">
        <v>0</v>
      </c>
      <c r="F13" s="14">
        <v>0</v>
      </c>
      <c r="H13" s="14">
        <v>0</v>
      </c>
      <c r="J13" s="14">
        <f t="shared" si="0"/>
        <v>0</v>
      </c>
      <c r="L13" s="15">
        <v>0</v>
      </c>
      <c r="N13" s="14">
        <v>0</v>
      </c>
      <c r="P13" s="59">
        <v>0</v>
      </c>
      <c r="Q13" s="59"/>
      <c r="S13" s="14">
        <v>-1113279478</v>
      </c>
      <c r="U13" s="14">
        <f t="shared" si="1"/>
        <v>-1113279478</v>
      </c>
      <c r="W13" s="15">
        <v>1.1398750734080472</v>
      </c>
    </row>
    <row r="14" spans="1:28" ht="21.75" customHeight="1">
      <c r="A14" s="58" t="s">
        <v>42</v>
      </c>
      <c r="B14" s="58"/>
      <c r="D14" s="14">
        <v>0</v>
      </c>
      <c r="F14" s="14">
        <v>4046334173</v>
      </c>
      <c r="H14" s="14">
        <v>0</v>
      </c>
      <c r="J14" s="14">
        <f t="shared" si="0"/>
        <v>4046334173</v>
      </c>
      <c r="L14" s="15">
        <v>2.6977827902374565</v>
      </c>
      <c r="N14" s="14">
        <v>0</v>
      </c>
      <c r="P14" s="59">
        <v>308060127</v>
      </c>
      <c r="Q14" s="59"/>
      <c r="S14" s="14">
        <v>125104276</v>
      </c>
      <c r="U14" s="14">
        <f t="shared" si="1"/>
        <v>433164403</v>
      </c>
      <c r="W14" s="15">
        <v>-0.44351244716591998</v>
      </c>
    </row>
    <row r="15" spans="1:28" ht="21.75" customHeight="1">
      <c r="A15" s="58" t="s">
        <v>48</v>
      </c>
      <c r="B15" s="58"/>
      <c r="D15" s="14">
        <v>0</v>
      </c>
      <c r="F15" s="14">
        <v>5732051684</v>
      </c>
      <c r="H15" s="14">
        <v>0</v>
      </c>
      <c r="J15" s="14">
        <f t="shared" si="0"/>
        <v>5732051684</v>
      </c>
      <c r="L15" s="15">
        <v>3.8216888978256995</v>
      </c>
      <c r="N15" s="14">
        <v>0</v>
      </c>
      <c r="P15" s="59">
        <v>-2104641050</v>
      </c>
      <c r="Q15" s="59"/>
      <c r="S15" s="14">
        <v>-40447797</v>
      </c>
      <c r="U15" s="14">
        <f t="shared" si="1"/>
        <v>-2145088847</v>
      </c>
      <c r="W15" s="15">
        <v>2.196333764575968</v>
      </c>
    </row>
    <row r="16" spans="1:28" ht="21.75" customHeight="1">
      <c r="A16" s="58" t="s">
        <v>49</v>
      </c>
      <c r="B16" s="58"/>
      <c r="D16" s="14">
        <v>0</v>
      </c>
      <c r="F16" s="14">
        <v>8123912943</v>
      </c>
      <c r="H16" s="14">
        <v>0</v>
      </c>
      <c r="J16" s="14">
        <f t="shared" si="0"/>
        <v>8123912943</v>
      </c>
      <c r="L16" s="15">
        <v>5.4163970621248847</v>
      </c>
      <c r="N16" s="14">
        <v>0</v>
      </c>
      <c r="P16" s="59">
        <v>5650134220</v>
      </c>
      <c r="Q16" s="59"/>
      <c r="S16" s="14">
        <v>872503033</v>
      </c>
      <c r="U16" s="14">
        <f t="shared" si="1"/>
        <v>6522637253</v>
      </c>
      <c r="W16" s="15">
        <v>-6.6784592409215682</v>
      </c>
    </row>
    <row r="17" spans="1:23" ht="21.75" customHeight="1">
      <c r="A17" s="58" t="s">
        <v>98</v>
      </c>
      <c r="B17" s="58"/>
      <c r="D17" s="14">
        <v>0</v>
      </c>
      <c r="F17" s="14">
        <v>0</v>
      </c>
      <c r="H17" s="14">
        <v>0</v>
      </c>
      <c r="J17" s="14">
        <f t="shared" si="0"/>
        <v>0</v>
      </c>
      <c r="L17" s="15">
        <v>0</v>
      </c>
      <c r="N17" s="14">
        <v>0</v>
      </c>
      <c r="P17" s="59">
        <v>0</v>
      </c>
      <c r="Q17" s="59"/>
      <c r="S17" s="14">
        <v>-634327023</v>
      </c>
      <c r="U17" s="14">
        <f t="shared" si="1"/>
        <v>-634327023</v>
      </c>
      <c r="W17" s="15">
        <v>0.64948072446803251</v>
      </c>
    </row>
    <row r="18" spans="1:23" ht="21.75" customHeight="1">
      <c r="A18" s="58" t="s">
        <v>41</v>
      </c>
      <c r="B18" s="58"/>
      <c r="D18" s="14">
        <v>0</v>
      </c>
      <c r="F18" s="14">
        <v>1373958462</v>
      </c>
      <c r="H18" s="14">
        <v>0</v>
      </c>
      <c r="J18" s="14">
        <f t="shared" si="0"/>
        <v>1373958462</v>
      </c>
      <c r="L18" s="15">
        <v>0.91604927690304339</v>
      </c>
      <c r="N18" s="14">
        <v>0</v>
      </c>
      <c r="P18" s="59">
        <v>-393555861</v>
      </c>
      <c r="Q18" s="59"/>
      <c r="S18" s="14">
        <v>1788323203</v>
      </c>
      <c r="U18" s="14">
        <f t="shared" si="1"/>
        <v>1394767342</v>
      </c>
      <c r="W18" s="15">
        <v>-1.4280875177952368</v>
      </c>
    </row>
    <row r="19" spans="1:23" ht="21.75" customHeight="1">
      <c r="A19" s="58" t="s">
        <v>47</v>
      </c>
      <c r="B19" s="58"/>
      <c r="D19" s="14">
        <v>0</v>
      </c>
      <c r="F19" s="14">
        <v>1530080340</v>
      </c>
      <c r="H19" s="14">
        <v>0</v>
      </c>
      <c r="J19" s="14">
        <f t="shared" si="0"/>
        <v>1530080340</v>
      </c>
      <c r="L19" s="15">
        <v>1.020139274822242</v>
      </c>
      <c r="N19" s="14">
        <v>0</v>
      </c>
      <c r="P19" s="59">
        <v>666296398</v>
      </c>
      <c r="Q19" s="59"/>
      <c r="S19" s="14">
        <v>1122130162</v>
      </c>
      <c r="U19" s="14">
        <f t="shared" si="1"/>
        <v>1788426560</v>
      </c>
      <c r="W19" s="15">
        <v>-1.8311510242039162</v>
      </c>
    </row>
    <row r="20" spans="1:23" ht="21.75" customHeight="1">
      <c r="A20" s="58" t="s">
        <v>45</v>
      </c>
      <c r="B20" s="58"/>
      <c r="D20" s="14">
        <v>0</v>
      </c>
      <c r="F20" s="14">
        <v>724113994</v>
      </c>
      <c r="H20" s="14">
        <v>0</v>
      </c>
      <c r="J20" s="14">
        <f t="shared" si="0"/>
        <v>724113994</v>
      </c>
      <c r="L20" s="15">
        <v>0.48278322740085483</v>
      </c>
      <c r="N20" s="14">
        <v>0</v>
      </c>
      <c r="P20" s="59">
        <v>-1249441576</v>
      </c>
      <c r="Q20" s="59"/>
      <c r="S20" s="14">
        <v>380126253</v>
      </c>
      <c r="U20" s="14">
        <f t="shared" si="1"/>
        <v>-869315323</v>
      </c>
      <c r="W20" s="15">
        <v>0.89008275747571564</v>
      </c>
    </row>
    <row r="21" spans="1:23" ht="21.75" customHeight="1">
      <c r="A21" s="58" t="s">
        <v>51</v>
      </c>
      <c r="B21" s="58"/>
      <c r="D21" s="14">
        <v>0</v>
      </c>
      <c r="F21" s="14">
        <v>1007315294</v>
      </c>
      <c r="H21" s="14">
        <v>0</v>
      </c>
      <c r="J21" s="14">
        <f t="shared" si="0"/>
        <v>1007315294</v>
      </c>
      <c r="L21" s="15">
        <v>0.67159995895281777</v>
      </c>
      <c r="N21" s="14">
        <v>0</v>
      </c>
      <c r="P21" s="59">
        <v>1094907928</v>
      </c>
      <c r="Q21" s="59"/>
      <c r="S21" s="14">
        <v>736574492</v>
      </c>
      <c r="U21" s="14">
        <f t="shared" si="1"/>
        <v>1831482420</v>
      </c>
      <c r="W21" s="15">
        <v>-1.8752354635095934</v>
      </c>
    </row>
    <row r="22" spans="1:23" ht="21.75" customHeight="1">
      <c r="A22" s="58" t="s">
        <v>31</v>
      </c>
      <c r="B22" s="58"/>
      <c r="D22" s="14">
        <v>0</v>
      </c>
      <c r="F22" s="14">
        <v>7457044094</v>
      </c>
      <c r="H22" s="14">
        <v>0</v>
      </c>
      <c r="J22" s="14">
        <f t="shared" si="0"/>
        <v>7457044094</v>
      </c>
      <c r="L22" s="15">
        <v>4.9717804715866372</v>
      </c>
      <c r="N22" s="14">
        <v>12161857950</v>
      </c>
      <c r="P22" s="59">
        <v>-8035607859</v>
      </c>
      <c r="Q22" s="59"/>
      <c r="S22" s="14">
        <v>0</v>
      </c>
      <c r="U22" s="14">
        <f t="shared" si="1"/>
        <v>4126250091</v>
      </c>
      <c r="W22" s="15">
        <v>-4.2248237916216995</v>
      </c>
    </row>
    <row r="23" spans="1:23" ht="21.75" customHeight="1">
      <c r="A23" s="58" t="s">
        <v>33</v>
      </c>
      <c r="B23" s="58"/>
      <c r="D23" s="14">
        <v>0</v>
      </c>
      <c r="F23" s="14">
        <v>0</v>
      </c>
      <c r="H23" s="14">
        <v>0</v>
      </c>
      <c r="J23" s="14">
        <f t="shared" si="0"/>
        <v>0</v>
      </c>
      <c r="L23" s="15">
        <v>0</v>
      </c>
      <c r="N23" s="14">
        <v>3969346500</v>
      </c>
      <c r="P23" s="59">
        <v>-8806851477</v>
      </c>
      <c r="Q23" s="59"/>
      <c r="S23" s="14">
        <v>0</v>
      </c>
      <c r="U23" s="14">
        <f t="shared" si="1"/>
        <v>-4837504977</v>
      </c>
      <c r="W23" s="15">
        <v>4.9530701407303486</v>
      </c>
    </row>
    <row r="24" spans="1:23" ht="21.75" customHeight="1">
      <c r="A24" s="58" t="s">
        <v>29</v>
      </c>
      <c r="B24" s="58"/>
      <c r="D24" s="14">
        <v>974618545</v>
      </c>
      <c r="F24" s="14">
        <v>2831442444</v>
      </c>
      <c r="H24" s="14">
        <v>0</v>
      </c>
      <c r="J24" s="14">
        <f t="shared" si="0"/>
        <v>3806060989</v>
      </c>
      <c r="L24" s="15">
        <v>2.5375872075107408</v>
      </c>
      <c r="N24" s="14">
        <v>974618545</v>
      </c>
      <c r="P24" s="59">
        <v>-5483603501</v>
      </c>
      <c r="Q24" s="59"/>
      <c r="S24" s="14">
        <v>0</v>
      </c>
      <c r="U24" s="14">
        <f t="shared" si="1"/>
        <v>-4508984956</v>
      </c>
      <c r="W24" s="15">
        <v>4.6167019686284752</v>
      </c>
    </row>
    <row r="25" spans="1:23" ht="21.75" customHeight="1">
      <c r="A25" s="58" t="s">
        <v>34</v>
      </c>
      <c r="B25" s="58"/>
      <c r="D25" s="14">
        <v>780055126</v>
      </c>
      <c r="F25" s="14">
        <v>671260504</v>
      </c>
      <c r="H25" s="14">
        <v>0</v>
      </c>
      <c r="J25" s="14">
        <f t="shared" si="0"/>
        <v>1451315630</v>
      </c>
      <c r="L25" s="15">
        <v>0.96762505577085256</v>
      </c>
      <c r="N25" s="14">
        <v>780055126</v>
      </c>
      <c r="P25" s="59">
        <v>-1719710971</v>
      </c>
      <c r="Q25" s="59"/>
      <c r="S25" s="14">
        <v>0</v>
      </c>
      <c r="U25" s="14">
        <f t="shared" si="1"/>
        <v>-939655845</v>
      </c>
      <c r="W25" s="15">
        <v>0.96210367339374914</v>
      </c>
    </row>
    <row r="26" spans="1:23" ht="21.75" customHeight="1">
      <c r="A26" s="58" t="s">
        <v>50</v>
      </c>
      <c r="B26" s="58"/>
      <c r="D26" s="14">
        <v>0</v>
      </c>
      <c r="F26" s="14">
        <v>704432319</v>
      </c>
      <c r="H26" s="14">
        <v>0</v>
      </c>
      <c r="J26" s="14">
        <f t="shared" si="0"/>
        <v>704432319</v>
      </c>
      <c r="L26" s="15">
        <v>0.46966100817033579</v>
      </c>
      <c r="N26" s="14">
        <v>339315688</v>
      </c>
      <c r="P26" s="59">
        <v>-1021641192</v>
      </c>
      <c r="Q26" s="59"/>
      <c r="S26" s="14">
        <v>0</v>
      </c>
      <c r="U26" s="14">
        <f t="shared" si="1"/>
        <v>-682325504</v>
      </c>
      <c r="W26" s="15">
        <v>0.69862586109773139</v>
      </c>
    </row>
    <row r="27" spans="1:23" ht="21.75" customHeight="1">
      <c r="A27" s="58" t="s">
        <v>35</v>
      </c>
      <c r="B27" s="58"/>
      <c r="D27" s="14">
        <v>0</v>
      </c>
      <c r="F27" s="14">
        <v>14577109942</v>
      </c>
      <c r="H27" s="14">
        <v>0</v>
      </c>
      <c r="J27" s="14">
        <f t="shared" si="0"/>
        <v>14577109942</v>
      </c>
      <c r="L27" s="15">
        <v>9.7188899017132488</v>
      </c>
      <c r="N27" s="14">
        <v>0</v>
      </c>
      <c r="P27" s="59">
        <v>-2014024359</v>
      </c>
      <c r="Q27" s="59"/>
      <c r="S27" s="14">
        <v>0</v>
      </c>
      <c r="U27" s="14">
        <f t="shared" si="1"/>
        <v>-2014024359</v>
      </c>
      <c r="W27" s="15">
        <v>2.0621382226365985</v>
      </c>
    </row>
    <row r="28" spans="1:23" ht="21.75" customHeight="1">
      <c r="A28" s="58" t="s">
        <v>22</v>
      </c>
      <c r="B28" s="58"/>
      <c r="D28" s="14">
        <v>0</v>
      </c>
      <c r="F28" s="14">
        <v>0</v>
      </c>
      <c r="H28" s="14">
        <v>0</v>
      </c>
      <c r="J28" s="14">
        <f t="shared" si="0"/>
        <v>0</v>
      </c>
      <c r="L28" s="15">
        <v>0</v>
      </c>
      <c r="N28" s="14">
        <v>0</v>
      </c>
      <c r="P28" s="59">
        <v>2399785705</v>
      </c>
      <c r="Q28" s="59"/>
      <c r="S28" s="14">
        <v>0</v>
      </c>
      <c r="U28" s="14">
        <f t="shared" si="1"/>
        <v>2399785705</v>
      </c>
      <c r="W28" s="15">
        <v>-2.4571151815038288</v>
      </c>
    </row>
    <row r="29" spans="1:23" ht="21.75" customHeight="1">
      <c r="A29" s="58" t="s">
        <v>21</v>
      </c>
      <c r="B29" s="58"/>
      <c r="D29" s="14">
        <v>0</v>
      </c>
      <c r="F29" s="14">
        <v>10082075927</v>
      </c>
      <c r="H29" s="14">
        <v>0</v>
      </c>
      <c r="J29" s="14">
        <f t="shared" si="0"/>
        <v>10082075927</v>
      </c>
      <c r="L29" s="15">
        <v>6.7219487473922852</v>
      </c>
      <c r="N29" s="14">
        <v>0</v>
      </c>
      <c r="P29" s="59">
        <v>3370679173</v>
      </c>
      <c r="Q29" s="59"/>
      <c r="S29" s="14">
        <v>0</v>
      </c>
      <c r="U29" s="14">
        <f t="shared" si="1"/>
        <v>3370679173</v>
      </c>
      <c r="W29" s="15">
        <v>-3.4512027264355547</v>
      </c>
    </row>
    <row r="30" spans="1:23" ht="21.75" customHeight="1">
      <c r="A30" s="58" t="s">
        <v>26</v>
      </c>
      <c r="B30" s="58"/>
      <c r="D30" s="14">
        <v>0</v>
      </c>
      <c r="F30" s="14">
        <v>1596566963</v>
      </c>
      <c r="H30" s="14">
        <v>0</v>
      </c>
      <c r="J30" s="14">
        <f t="shared" si="0"/>
        <v>1596566963</v>
      </c>
      <c r="L30" s="15">
        <v>1.0644674147240982</v>
      </c>
      <c r="N30" s="14">
        <v>0</v>
      </c>
      <c r="P30" s="59">
        <v>-1159630868</v>
      </c>
      <c r="Q30" s="59"/>
      <c r="S30" s="14">
        <v>0</v>
      </c>
      <c r="U30" s="14">
        <f t="shared" si="1"/>
        <v>-1159630868</v>
      </c>
      <c r="W30" s="15">
        <v>1.1873337709973826</v>
      </c>
    </row>
    <row r="31" spans="1:23" ht="21.75" customHeight="1">
      <c r="A31" s="58" t="s">
        <v>30</v>
      </c>
      <c r="B31" s="58"/>
      <c r="D31" s="14">
        <v>0</v>
      </c>
      <c r="F31" s="14">
        <v>855088672</v>
      </c>
      <c r="H31" s="14">
        <v>0</v>
      </c>
      <c r="J31" s="14">
        <f t="shared" si="0"/>
        <v>855088672</v>
      </c>
      <c r="L31" s="15">
        <v>0.57010701657848495</v>
      </c>
      <c r="N31" s="14">
        <v>0</v>
      </c>
      <c r="P31" s="59">
        <v>-1010254893</v>
      </c>
      <c r="Q31" s="59"/>
      <c r="S31" s="14">
        <v>0</v>
      </c>
      <c r="U31" s="14">
        <f t="shared" si="1"/>
        <v>-1010254893</v>
      </c>
      <c r="W31" s="15">
        <v>1.034389291346673</v>
      </c>
    </row>
    <row r="32" spans="1:23" ht="21.75" customHeight="1">
      <c r="A32" s="58" t="s">
        <v>32</v>
      </c>
      <c r="B32" s="58"/>
      <c r="D32" s="14">
        <v>0</v>
      </c>
      <c r="F32" s="14">
        <v>5389259706</v>
      </c>
      <c r="H32" s="14">
        <v>0</v>
      </c>
      <c r="J32" s="14">
        <f t="shared" si="0"/>
        <v>5389259706</v>
      </c>
      <c r="L32" s="15">
        <v>3.5931417093481306</v>
      </c>
      <c r="N32" s="14">
        <v>0</v>
      </c>
      <c r="P32" s="59">
        <v>-11876164961</v>
      </c>
      <c r="Q32" s="59"/>
      <c r="S32" s="14">
        <v>0</v>
      </c>
      <c r="U32" s="14">
        <f t="shared" si="1"/>
        <v>-11876164961</v>
      </c>
      <c r="W32" s="15">
        <v>12.159879593797699</v>
      </c>
    </row>
    <row r="33" spans="1:23" ht="21.75" customHeight="1">
      <c r="A33" s="58" t="s">
        <v>40</v>
      </c>
      <c r="B33" s="58"/>
      <c r="D33" s="14">
        <v>0</v>
      </c>
      <c r="F33" s="14">
        <v>4202791116</v>
      </c>
      <c r="H33" s="14">
        <v>0</v>
      </c>
      <c r="J33" s="14">
        <f t="shared" si="0"/>
        <v>4202791116</v>
      </c>
      <c r="L33" s="15">
        <v>2.8020961835936018</v>
      </c>
      <c r="N33" s="14">
        <v>0</v>
      </c>
      <c r="P33" s="59">
        <v>-7663913209</v>
      </c>
      <c r="Q33" s="59"/>
      <c r="S33" s="14">
        <v>0</v>
      </c>
      <c r="U33" s="14">
        <f t="shared" si="1"/>
        <v>-7663913209</v>
      </c>
      <c r="W33" s="15">
        <v>7.8469996118097658</v>
      </c>
    </row>
    <row r="34" spans="1:23" ht="21.75" customHeight="1">
      <c r="A34" s="58" t="s">
        <v>28</v>
      </c>
      <c r="B34" s="58"/>
      <c r="D34" s="14">
        <v>0</v>
      </c>
      <c r="F34" s="14">
        <v>12247339662</v>
      </c>
      <c r="H34" s="14">
        <v>0</v>
      </c>
      <c r="J34" s="14">
        <f t="shared" si="0"/>
        <v>12247339662</v>
      </c>
      <c r="L34" s="15">
        <v>8.1655792017394084</v>
      </c>
      <c r="N34" s="14">
        <v>0</v>
      </c>
      <c r="P34" s="59">
        <v>-5940873715</v>
      </c>
      <c r="Q34" s="59"/>
      <c r="S34" s="14">
        <v>0</v>
      </c>
      <c r="U34" s="14">
        <f t="shared" si="1"/>
        <v>-5940873715</v>
      </c>
      <c r="W34" s="15">
        <v>6.0827977123580492</v>
      </c>
    </row>
    <row r="35" spans="1:23" ht="21.75" customHeight="1">
      <c r="A35" s="58" t="s">
        <v>44</v>
      </c>
      <c r="B35" s="58"/>
      <c r="D35" s="14">
        <v>0</v>
      </c>
      <c r="F35" s="14">
        <v>9954114188</v>
      </c>
      <c r="H35" s="14">
        <v>0</v>
      </c>
      <c r="J35" s="14">
        <f t="shared" si="0"/>
        <v>9954114188</v>
      </c>
      <c r="L35" s="15">
        <v>6.636633752998951</v>
      </c>
      <c r="N35" s="14">
        <v>0</v>
      </c>
      <c r="P35" s="59">
        <v>-218815459</v>
      </c>
      <c r="Q35" s="59"/>
      <c r="S35" s="14">
        <v>0</v>
      </c>
      <c r="U35" s="14">
        <f t="shared" si="1"/>
        <v>-218815459</v>
      </c>
      <c r="W35" s="15">
        <v>0.22404283229807329</v>
      </c>
    </row>
    <row r="36" spans="1:23" ht="21.75" customHeight="1">
      <c r="A36" s="58" t="s">
        <v>19</v>
      </c>
      <c r="B36" s="58"/>
      <c r="D36" s="14">
        <v>0</v>
      </c>
      <c r="F36" s="14">
        <v>5241968650</v>
      </c>
      <c r="H36" s="14">
        <v>0</v>
      </c>
      <c r="J36" s="14">
        <f t="shared" si="0"/>
        <v>5241968650</v>
      </c>
      <c r="L36" s="15">
        <v>3.4949394207966402</v>
      </c>
      <c r="N36" s="14">
        <v>0</v>
      </c>
      <c r="P36" s="59">
        <v>683336490</v>
      </c>
      <c r="Q36" s="59"/>
      <c r="S36" s="14">
        <v>0</v>
      </c>
      <c r="U36" s="14">
        <f t="shared" si="1"/>
        <v>683336490</v>
      </c>
      <c r="W36" s="15">
        <v>-0.69966099896179645</v>
      </c>
    </row>
    <row r="37" spans="1:23" ht="21.75" customHeight="1">
      <c r="A37" s="58" t="s">
        <v>37</v>
      </c>
      <c r="B37" s="58"/>
      <c r="D37" s="14">
        <v>0</v>
      </c>
      <c r="F37" s="14">
        <v>-11936056324</v>
      </c>
      <c r="H37" s="14">
        <v>0</v>
      </c>
      <c r="J37" s="14">
        <f t="shared" si="0"/>
        <v>-11936056324</v>
      </c>
      <c r="L37" s="15">
        <v>-7.9580395383701195</v>
      </c>
      <c r="N37" s="14">
        <v>0</v>
      </c>
      <c r="P37" s="59">
        <v>-20745202118</v>
      </c>
      <c r="Q37" s="59"/>
      <c r="S37" s="14">
        <v>0</v>
      </c>
      <c r="U37" s="14">
        <f t="shared" si="1"/>
        <v>-20745202118</v>
      </c>
      <c r="W37" s="15">
        <v>21.240792859670432</v>
      </c>
    </row>
    <row r="38" spans="1:23" ht="21.75" customHeight="1">
      <c r="A38" s="58" t="s">
        <v>23</v>
      </c>
      <c r="B38" s="58"/>
      <c r="D38" s="14">
        <v>0</v>
      </c>
      <c r="F38" s="14">
        <v>-3952465223</v>
      </c>
      <c r="H38" s="14">
        <v>0</v>
      </c>
      <c r="J38" s="14">
        <f t="shared" si="0"/>
        <v>-3952465223</v>
      </c>
      <c r="L38" s="15">
        <v>-2.6351982317159575</v>
      </c>
      <c r="N38" s="14">
        <v>0</v>
      </c>
      <c r="P38" s="59">
        <v>-16875021194</v>
      </c>
      <c r="Q38" s="59"/>
      <c r="S38" s="14">
        <v>0</v>
      </c>
      <c r="U38" s="14">
        <f t="shared" si="1"/>
        <v>-16875021194</v>
      </c>
      <c r="W38" s="15">
        <v>17.278155577635737</v>
      </c>
    </row>
    <row r="39" spans="1:23" ht="21.75" customHeight="1">
      <c r="A39" s="58" t="s">
        <v>27</v>
      </c>
      <c r="B39" s="58"/>
      <c r="D39" s="14">
        <v>0</v>
      </c>
      <c r="F39" s="14">
        <v>1168194073</v>
      </c>
      <c r="H39" s="14">
        <v>0</v>
      </c>
      <c r="J39" s="14">
        <f t="shared" si="0"/>
        <v>1168194073</v>
      </c>
      <c r="L39" s="15">
        <v>0.77886149068607813</v>
      </c>
      <c r="N39" s="14">
        <v>0</v>
      </c>
      <c r="P39" s="59">
        <v>-2130172676</v>
      </c>
      <c r="Q39" s="59"/>
      <c r="S39" s="14">
        <v>0</v>
      </c>
      <c r="U39" s="14">
        <f t="shared" si="1"/>
        <v>-2130172676</v>
      </c>
      <c r="W39" s="15">
        <v>2.1810612549774464</v>
      </c>
    </row>
    <row r="40" spans="1:23" ht="21.75" customHeight="1">
      <c r="A40" s="58" t="s">
        <v>38</v>
      </c>
      <c r="B40" s="58"/>
      <c r="D40" s="14">
        <v>0</v>
      </c>
      <c r="F40" s="14">
        <v>-26703290308</v>
      </c>
      <c r="H40" s="14">
        <v>0</v>
      </c>
      <c r="J40" s="14">
        <f t="shared" si="0"/>
        <v>-26703290308</v>
      </c>
      <c r="L40" s="15">
        <v>-17.803689452130939</v>
      </c>
      <c r="N40" s="14">
        <v>0</v>
      </c>
      <c r="P40" s="59">
        <v>-58547548101</v>
      </c>
      <c r="Q40" s="59"/>
      <c r="S40" s="14">
        <v>0</v>
      </c>
      <c r="U40" s="14">
        <f t="shared" si="1"/>
        <v>-58547548101</v>
      </c>
      <c r="W40" s="15">
        <v>59.946214772036377</v>
      </c>
    </row>
    <row r="41" spans="1:23" ht="21.75" customHeight="1">
      <c r="A41" s="58" t="s">
        <v>36</v>
      </c>
      <c r="B41" s="58"/>
      <c r="D41" s="14">
        <v>0</v>
      </c>
      <c r="F41" s="14">
        <v>13963399989</v>
      </c>
      <c r="H41" s="14">
        <v>0</v>
      </c>
      <c r="J41" s="14">
        <f t="shared" si="0"/>
        <v>13963399989</v>
      </c>
      <c r="L41" s="15">
        <v>9.3097155531266829</v>
      </c>
      <c r="N41" s="14">
        <v>0</v>
      </c>
      <c r="P41" s="59">
        <v>-1031555108</v>
      </c>
      <c r="Q41" s="59"/>
      <c r="S41" s="14">
        <v>0</v>
      </c>
      <c r="U41" s="14">
        <f t="shared" si="1"/>
        <v>-1031555108</v>
      </c>
      <c r="W41" s="15">
        <v>1.0561983560213855</v>
      </c>
    </row>
    <row r="42" spans="1:23" ht="21.75" customHeight="1">
      <c r="A42" s="58" t="s">
        <v>25</v>
      </c>
      <c r="B42" s="58"/>
      <c r="D42" s="14">
        <v>0</v>
      </c>
      <c r="F42" s="14">
        <v>3065009656</v>
      </c>
      <c r="H42" s="14">
        <v>0</v>
      </c>
      <c r="J42" s="14">
        <f t="shared" si="0"/>
        <v>3065009656</v>
      </c>
      <c r="L42" s="15">
        <v>2.0435114719499037</v>
      </c>
      <c r="N42" s="14">
        <v>0</v>
      </c>
      <c r="P42" s="59">
        <v>-268452207</v>
      </c>
      <c r="Q42" s="59"/>
      <c r="S42" s="14">
        <v>0</v>
      </c>
      <c r="U42" s="14">
        <f t="shared" si="1"/>
        <v>-268452207</v>
      </c>
      <c r="W42" s="15">
        <v>0.27486537316793802</v>
      </c>
    </row>
    <row r="43" spans="1:23" ht="21.75" customHeight="1">
      <c r="A43" s="58" t="s">
        <v>39</v>
      </c>
      <c r="B43" s="58"/>
      <c r="D43" s="14">
        <v>0</v>
      </c>
      <c r="F43" s="14">
        <v>5150600211</v>
      </c>
      <c r="H43" s="14">
        <v>0</v>
      </c>
      <c r="J43" s="14">
        <f t="shared" si="0"/>
        <v>5150600211</v>
      </c>
      <c r="L43" s="15">
        <v>3.4340220096866458</v>
      </c>
      <c r="N43" s="14">
        <v>0</v>
      </c>
      <c r="P43" s="59">
        <v>5751220258</v>
      </c>
      <c r="Q43" s="59"/>
      <c r="S43" s="14">
        <v>0</v>
      </c>
      <c r="U43" s="14">
        <f t="shared" si="1"/>
        <v>5751220258</v>
      </c>
      <c r="W43" s="15">
        <v>-5.8886135452266002</v>
      </c>
    </row>
    <row r="44" spans="1:23" ht="21.75" customHeight="1">
      <c r="A44" s="60" t="s">
        <v>24</v>
      </c>
      <c r="B44" s="60"/>
      <c r="D44" s="16">
        <v>0</v>
      </c>
      <c r="F44" s="16">
        <f>11246870859-1</f>
        <v>11246870858</v>
      </c>
      <c r="H44" s="16">
        <v>0</v>
      </c>
      <c r="J44" s="16">
        <f t="shared" si="0"/>
        <v>11246870858</v>
      </c>
      <c r="L44" s="17">
        <v>7.4985439529923816</v>
      </c>
      <c r="N44" s="16">
        <v>0</v>
      </c>
      <c r="P44" s="59">
        <f>-13972478113-20</f>
        <v>-13972478133</v>
      </c>
      <c r="Q44" s="63"/>
      <c r="S44" s="16">
        <v>0</v>
      </c>
      <c r="U44" s="16">
        <f t="shared" si="1"/>
        <v>-13972478133</v>
      </c>
      <c r="W44" s="17">
        <v>14.306272461034004</v>
      </c>
    </row>
    <row r="45" spans="1:23" ht="21.75" customHeight="1">
      <c r="A45" s="62" t="s">
        <v>52</v>
      </c>
      <c r="B45" s="62"/>
      <c r="D45" s="18">
        <v>1754673671</v>
      </c>
      <c r="F45" s="18">
        <f>SUM(F9:F44)</f>
        <v>147975716495</v>
      </c>
      <c r="H45" s="18">
        <v>0</v>
      </c>
      <c r="J45" s="18">
        <f>SUM(J9:J44)</f>
        <v>149730390166</v>
      </c>
      <c r="L45" s="19">
        <f>SUM(L9:L44)</f>
        <v>99.828647979879662</v>
      </c>
      <c r="N45" s="18">
        <v>20919274708</v>
      </c>
      <c r="Q45" s="18">
        <f>SUM(P9:Q44)</f>
        <v>-125762820760</v>
      </c>
      <c r="S45" s="18">
        <v>6431968172</v>
      </c>
      <c r="U45" s="18">
        <f>SUM(U9:U44)</f>
        <v>-98411577880</v>
      </c>
      <c r="W45" s="19">
        <f>SUM(W9:W44)</f>
        <v>100.76257290010581</v>
      </c>
    </row>
    <row r="47" spans="1:23">
      <c r="D47" s="47"/>
      <c r="F47" s="47"/>
      <c r="H47" s="47"/>
      <c r="N47" s="47"/>
      <c r="Q47" s="47"/>
      <c r="S47" s="47"/>
    </row>
    <row r="48" spans="1:23">
      <c r="N48" s="47"/>
      <c r="Q48" s="47"/>
      <c r="R48" s="47"/>
      <c r="S48" s="47"/>
    </row>
    <row r="49" spans="4:10">
      <c r="D49" s="47"/>
      <c r="E49" s="47"/>
      <c r="F49" s="47"/>
      <c r="G49" s="47"/>
      <c r="H49" s="47"/>
      <c r="I49" s="47"/>
      <c r="J49" s="47"/>
    </row>
    <row r="50" spans="4:10">
      <c r="J50" s="47"/>
    </row>
  </sheetData>
  <mergeCells count="83">
    <mergeCell ref="A43:B43"/>
    <mergeCell ref="P43:Q43"/>
    <mergeCell ref="A44:B44"/>
    <mergeCell ref="P44:Q44"/>
    <mergeCell ref="A45:B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workbookViewId="0">
      <selection activeCell="Q7" sqref="Q7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.75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4.45" customHeight="1"/>
    <row r="5" spans="1:10" ht="24" customHeight="1">
      <c r="A5" s="1" t="s">
        <v>99</v>
      </c>
      <c r="B5" s="53" t="s">
        <v>100</v>
      </c>
      <c r="C5" s="53"/>
      <c r="D5" s="53"/>
      <c r="E5" s="53"/>
      <c r="F5" s="53"/>
      <c r="G5" s="53"/>
      <c r="H5" s="53"/>
      <c r="I5" s="53"/>
      <c r="J5" s="53"/>
    </row>
    <row r="6" spans="1:10" ht="14.45" customHeight="1">
      <c r="D6" s="54" t="s">
        <v>90</v>
      </c>
      <c r="E6" s="54"/>
      <c r="F6" s="54"/>
      <c r="H6" s="54" t="s">
        <v>91</v>
      </c>
      <c r="I6" s="54"/>
      <c r="J6" s="54"/>
    </row>
    <row r="7" spans="1:10" ht="39" customHeight="1">
      <c r="A7" s="54" t="s">
        <v>101</v>
      </c>
      <c r="B7" s="54"/>
      <c r="D7" s="10" t="s">
        <v>102</v>
      </c>
      <c r="E7" s="27"/>
      <c r="F7" s="10" t="s">
        <v>103</v>
      </c>
      <c r="G7" s="28"/>
      <c r="H7" s="10" t="s">
        <v>102</v>
      </c>
      <c r="I7" s="27"/>
      <c r="J7" s="10" t="s">
        <v>103</v>
      </c>
    </row>
    <row r="8" spans="1:10" ht="21.75" customHeight="1">
      <c r="A8" s="56" t="s">
        <v>69</v>
      </c>
      <c r="B8" s="56"/>
      <c r="D8" s="29">
        <v>4011050</v>
      </c>
      <c r="E8" s="28"/>
      <c r="F8" s="30">
        <f>D8/$D$10*100</f>
        <v>2.3465326793513421</v>
      </c>
      <c r="G8" s="28"/>
      <c r="H8" s="29">
        <v>33269859</v>
      </c>
      <c r="I8" s="28"/>
      <c r="J8" s="30">
        <f>H8/H10*100</f>
        <v>8.8724980622830127</v>
      </c>
    </row>
    <row r="9" spans="1:10" ht="21.75" customHeight="1">
      <c r="A9" s="60" t="s">
        <v>70</v>
      </c>
      <c r="B9" s="60"/>
      <c r="D9" s="31">
        <v>166924136</v>
      </c>
      <c r="E9" s="28"/>
      <c r="F9" s="32">
        <f>D9/$D$10*100</f>
        <v>97.653467320648659</v>
      </c>
      <c r="G9" s="28"/>
      <c r="H9" s="31">
        <v>341707501</v>
      </c>
      <c r="I9" s="28"/>
      <c r="J9" s="32">
        <f>H9/$H$10*100</f>
        <v>91.127501937716985</v>
      </c>
    </row>
    <row r="10" spans="1:10" ht="21.75" customHeight="1">
      <c r="A10" s="62" t="s">
        <v>52</v>
      </c>
      <c r="B10" s="62"/>
      <c r="D10" s="33">
        <v>170935186</v>
      </c>
      <c r="E10" s="28"/>
      <c r="F10" s="33">
        <f>SUM(F8:F9)</f>
        <v>100</v>
      </c>
      <c r="G10" s="28"/>
      <c r="H10" s="33">
        <v>374977360</v>
      </c>
      <c r="I10" s="28"/>
      <c r="J10" s="33">
        <f>SUM(J8:J9)</f>
        <v>100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4" sqref="F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2" t="s">
        <v>0</v>
      </c>
      <c r="B1" s="52"/>
      <c r="C1" s="52"/>
      <c r="D1" s="52"/>
      <c r="E1" s="52"/>
      <c r="F1" s="52"/>
    </row>
    <row r="2" spans="1:6" ht="21.75" customHeight="1">
      <c r="A2" s="52" t="s">
        <v>71</v>
      </c>
      <c r="B2" s="52"/>
      <c r="C2" s="52"/>
      <c r="D2" s="52"/>
      <c r="E2" s="52"/>
      <c r="F2" s="52"/>
    </row>
    <row r="3" spans="1:6" ht="21.75" customHeight="1">
      <c r="A3" s="52" t="s">
        <v>2</v>
      </c>
      <c r="B3" s="52"/>
      <c r="C3" s="52"/>
      <c r="D3" s="52"/>
      <c r="E3" s="52"/>
      <c r="F3" s="52"/>
    </row>
    <row r="4" spans="1:6" ht="14.45" customHeight="1"/>
    <row r="5" spans="1:6" ht="29.1" customHeight="1">
      <c r="A5" s="1" t="s">
        <v>104</v>
      </c>
      <c r="B5" s="53" t="s">
        <v>86</v>
      </c>
      <c r="C5" s="53"/>
      <c r="D5" s="53"/>
      <c r="E5" s="53"/>
      <c r="F5" s="53"/>
    </row>
    <row r="6" spans="1:6" ht="18.75" customHeight="1">
      <c r="D6" s="2" t="s">
        <v>90</v>
      </c>
      <c r="F6" s="2" t="s">
        <v>9</v>
      </c>
    </row>
    <row r="7" spans="1:6" ht="21" customHeight="1">
      <c r="A7" s="54" t="s">
        <v>86</v>
      </c>
      <c r="B7" s="54"/>
      <c r="D7" s="4" t="s">
        <v>66</v>
      </c>
      <c r="F7" s="4" t="s">
        <v>66</v>
      </c>
    </row>
    <row r="8" spans="1:6" ht="21.75" customHeight="1">
      <c r="A8" s="56" t="s">
        <v>86</v>
      </c>
      <c r="B8" s="56"/>
      <c r="D8" s="12">
        <f>30683862+55976212</f>
        <v>86660074</v>
      </c>
      <c r="E8" s="11"/>
      <c r="F8" s="12">
        <v>272850152</v>
      </c>
    </row>
    <row r="9" spans="1:6" ht="21.75" customHeight="1">
      <c r="A9" s="58" t="s">
        <v>105</v>
      </c>
      <c r="B9" s="58"/>
      <c r="D9" s="14">
        <v>0</v>
      </c>
      <c r="E9" s="11"/>
      <c r="F9" s="14">
        <v>1621402</v>
      </c>
    </row>
    <row r="10" spans="1:6" ht="21.75" customHeight="1">
      <c r="A10" s="60" t="s">
        <v>106</v>
      </c>
      <c r="B10" s="60"/>
      <c r="D10" s="16">
        <v>0</v>
      </c>
      <c r="E10" s="11"/>
      <c r="F10" s="16">
        <v>98529845</v>
      </c>
    </row>
    <row r="11" spans="1:6" ht="21.75" customHeight="1">
      <c r="A11" s="62" t="s">
        <v>52</v>
      </c>
      <c r="B11" s="62"/>
      <c r="D11" s="18">
        <f>SUM(D8:D10)</f>
        <v>86660074</v>
      </c>
      <c r="E11" s="11"/>
      <c r="F11" s="18">
        <v>373001399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0"/>
  <sheetViews>
    <sheetView rightToLeft="1" workbookViewId="0">
      <selection activeCell="I16" sqref="I16:O20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21.75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14.45" customHeight="1"/>
    <row r="5" spans="1:19" ht="14.45" customHeight="1">
      <c r="A5" s="53" t="s">
        <v>93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4.45" customHeight="1">
      <c r="A6" s="54" t="s">
        <v>53</v>
      </c>
      <c r="C6" s="54" t="s">
        <v>107</v>
      </c>
      <c r="D6" s="54"/>
      <c r="E6" s="54"/>
      <c r="F6" s="54"/>
      <c r="G6" s="54"/>
      <c r="I6" s="54" t="s">
        <v>90</v>
      </c>
      <c r="J6" s="54"/>
      <c r="K6" s="54"/>
      <c r="L6" s="54"/>
      <c r="M6" s="54"/>
      <c r="O6" s="54" t="s">
        <v>91</v>
      </c>
      <c r="P6" s="54"/>
      <c r="Q6" s="54"/>
      <c r="R6" s="54"/>
      <c r="S6" s="54"/>
    </row>
    <row r="7" spans="1:19" ht="38.25" customHeight="1">
      <c r="A7" s="54"/>
      <c r="C7" s="10" t="s">
        <v>108</v>
      </c>
      <c r="D7" s="27"/>
      <c r="E7" s="10" t="s">
        <v>109</v>
      </c>
      <c r="F7" s="27"/>
      <c r="G7" s="10" t="s">
        <v>110</v>
      </c>
      <c r="H7" s="28"/>
      <c r="I7" s="10" t="s">
        <v>111</v>
      </c>
      <c r="J7" s="27"/>
      <c r="K7" s="10" t="s">
        <v>112</v>
      </c>
      <c r="L7" s="27"/>
      <c r="M7" s="10" t="s">
        <v>113</v>
      </c>
      <c r="N7" s="28"/>
      <c r="O7" s="10" t="s">
        <v>111</v>
      </c>
      <c r="P7" s="27"/>
      <c r="Q7" s="10" t="s">
        <v>112</v>
      </c>
      <c r="R7" s="27"/>
      <c r="S7" s="10" t="s">
        <v>113</v>
      </c>
    </row>
    <row r="8" spans="1:19" ht="21.75" customHeight="1">
      <c r="A8" s="5" t="s">
        <v>31</v>
      </c>
      <c r="C8" s="34" t="s">
        <v>114</v>
      </c>
      <c r="D8" s="28"/>
      <c r="E8" s="29">
        <v>7370823</v>
      </c>
      <c r="F8" s="28"/>
      <c r="G8" s="29">
        <v>1650</v>
      </c>
      <c r="H8" s="28"/>
      <c r="I8" s="29">
        <v>0</v>
      </c>
      <c r="J8" s="28"/>
      <c r="K8" s="29">
        <v>0</v>
      </c>
      <c r="L8" s="28"/>
      <c r="M8" s="29">
        <v>0</v>
      </c>
      <c r="N8" s="28"/>
      <c r="O8" s="29">
        <v>12161857950</v>
      </c>
      <c r="P8" s="28"/>
      <c r="Q8" s="29">
        <v>0</v>
      </c>
      <c r="R8" s="28"/>
      <c r="S8" s="29">
        <v>12161857950</v>
      </c>
    </row>
    <row r="9" spans="1:19" ht="21.75" customHeight="1">
      <c r="A9" s="6" t="s">
        <v>33</v>
      </c>
      <c r="C9" s="35" t="s">
        <v>115</v>
      </c>
      <c r="D9" s="28"/>
      <c r="E9" s="36">
        <v>2646231</v>
      </c>
      <c r="F9" s="28"/>
      <c r="G9" s="36">
        <v>1500</v>
      </c>
      <c r="H9" s="28"/>
      <c r="I9" s="36">
        <v>0</v>
      </c>
      <c r="J9" s="28"/>
      <c r="K9" s="36">
        <v>0</v>
      </c>
      <c r="L9" s="28"/>
      <c r="M9" s="36">
        <v>0</v>
      </c>
      <c r="N9" s="28"/>
      <c r="O9" s="36">
        <v>3969346500</v>
      </c>
      <c r="P9" s="28"/>
      <c r="Q9" s="36">
        <v>0</v>
      </c>
      <c r="R9" s="28"/>
      <c r="S9" s="36">
        <v>3969346500</v>
      </c>
    </row>
    <row r="10" spans="1:19" ht="21.75" customHeight="1">
      <c r="A10" s="6" t="s">
        <v>46</v>
      </c>
      <c r="C10" s="35" t="s">
        <v>116</v>
      </c>
      <c r="D10" s="28"/>
      <c r="E10" s="36">
        <v>2174134</v>
      </c>
      <c r="F10" s="28"/>
      <c r="G10" s="36">
        <v>1240</v>
      </c>
      <c r="H10" s="28"/>
      <c r="I10" s="36">
        <v>0</v>
      </c>
      <c r="J10" s="28"/>
      <c r="K10" s="36">
        <v>0</v>
      </c>
      <c r="L10" s="28"/>
      <c r="M10" s="36">
        <v>0</v>
      </c>
      <c r="N10" s="28"/>
      <c r="O10" s="36">
        <v>2695926160</v>
      </c>
      <c r="P10" s="28"/>
      <c r="Q10" s="36">
        <v>1845261</v>
      </c>
      <c r="R10" s="28"/>
      <c r="S10" s="36">
        <v>2694080899</v>
      </c>
    </row>
    <row r="11" spans="1:19" ht="21.75" customHeight="1">
      <c r="A11" s="6" t="s">
        <v>29</v>
      </c>
      <c r="C11" s="35" t="s">
        <v>117</v>
      </c>
      <c r="D11" s="28"/>
      <c r="E11" s="36">
        <v>3250000</v>
      </c>
      <c r="F11" s="28"/>
      <c r="G11" s="36">
        <v>350</v>
      </c>
      <c r="H11" s="28"/>
      <c r="I11" s="36">
        <v>1137500000</v>
      </c>
      <c r="J11" s="28"/>
      <c r="K11" s="36">
        <v>162881455</v>
      </c>
      <c r="L11" s="28"/>
      <c r="M11" s="36">
        <v>974618545</v>
      </c>
      <c r="N11" s="28"/>
      <c r="O11" s="36">
        <v>1137500000</v>
      </c>
      <c r="P11" s="28"/>
      <c r="Q11" s="36">
        <v>162881455</v>
      </c>
      <c r="R11" s="28"/>
      <c r="S11" s="36">
        <v>974618545</v>
      </c>
    </row>
    <row r="12" spans="1:19" ht="21.75" customHeight="1">
      <c r="A12" s="6" t="s">
        <v>34</v>
      </c>
      <c r="C12" s="35" t="s">
        <v>118</v>
      </c>
      <c r="D12" s="28"/>
      <c r="E12" s="36">
        <v>1109723</v>
      </c>
      <c r="F12" s="28"/>
      <c r="G12" s="36">
        <v>740</v>
      </c>
      <c r="H12" s="28"/>
      <c r="I12" s="36">
        <v>821195020</v>
      </c>
      <c r="J12" s="28"/>
      <c r="K12" s="36">
        <v>41139894</v>
      </c>
      <c r="L12" s="28"/>
      <c r="M12" s="36">
        <v>780055126</v>
      </c>
      <c r="N12" s="28"/>
      <c r="O12" s="36">
        <v>821195020</v>
      </c>
      <c r="P12" s="28"/>
      <c r="Q12" s="36">
        <v>41139894</v>
      </c>
      <c r="R12" s="28"/>
      <c r="S12" s="36">
        <v>780055126</v>
      </c>
    </row>
    <row r="13" spans="1:19" ht="21.75" customHeight="1">
      <c r="A13" s="7" t="s">
        <v>50</v>
      </c>
      <c r="C13" s="37" t="s">
        <v>119</v>
      </c>
      <c r="D13" s="28"/>
      <c r="E13" s="31">
        <v>360000</v>
      </c>
      <c r="F13" s="28"/>
      <c r="G13" s="31">
        <v>1000</v>
      </c>
      <c r="H13" s="28"/>
      <c r="I13" s="31">
        <v>0</v>
      </c>
      <c r="J13" s="28"/>
      <c r="K13" s="31">
        <v>0</v>
      </c>
      <c r="L13" s="28"/>
      <c r="M13" s="31">
        <v>0</v>
      </c>
      <c r="N13" s="28"/>
      <c r="O13" s="31">
        <v>360000000</v>
      </c>
      <c r="P13" s="28"/>
      <c r="Q13" s="31">
        <v>20684312</v>
      </c>
      <c r="R13" s="28"/>
      <c r="S13" s="31">
        <v>339315688</v>
      </c>
    </row>
    <row r="14" spans="1:19" ht="21.75" customHeight="1">
      <c r="A14" s="9" t="s">
        <v>52</v>
      </c>
      <c r="C14" s="33"/>
      <c r="D14" s="28"/>
      <c r="E14" s="33"/>
      <c r="F14" s="28"/>
      <c r="G14" s="33"/>
      <c r="H14" s="28"/>
      <c r="I14" s="33">
        <v>1958695020</v>
      </c>
      <c r="J14" s="28"/>
      <c r="K14" s="33">
        <v>204021349</v>
      </c>
      <c r="L14" s="28"/>
      <c r="M14" s="33">
        <v>1754673671</v>
      </c>
      <c r="N14" s="28"/>
      <c r="O14" s="33">
        <v>21145825630</v>
      </c>
      <c r="P14" s="28"/>
      <c r="Q14" s="33">
        <v>226550922</v>
      </c>
      <c r="R14" s="28"/>
      <c r="S14" s="33">
        <v>20919274708</v>
      </c>
    </row>
    <row r="16" spans="1:19">
      <c r="O16" s="38"/>
    </row>
    <row r="17" spans="9:15">
      <c r="I17" s="38"/>
    </row>
    <row r="19" spans="9:15">
      <c r="O19" s="38"/>
    </row>
    <row r="20" spans="9:15">
      <c r="I20" s="3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tabSelected="1" workbookViewId="0">
      <selection activeCell="C18" sqref="C1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.75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4.45" customHeight="1"/>
    <row r="5" spans="1:13" ht="21" customHeight="1">
      <c r="A5" s="53" t="s">
        <v>122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4.45" customHeight="1">
      <c r="A6" s="54" t="s">
        <v>74</v>
      </c>
      <c r="C6" s="54" t="s">
        <v>90</v>
      </c>
      <c r="D6" s="54"/>
      <c r="E6" s="54"/>
      <c r="F6" s="54"/>
      <c r="G6" s="54"/>
      <c r="I6" s="54" t="s">
        <v>91</v>
      </c>
      <c r="J6" s="54"/>
      <c r="K6" s="54"/>
      <c r="L6" s="54"/>
      <c r="M6" s="54"/>
    </row>
    <row r="7" spans="1:13" ht="29.1" customHeight="1">
      <c r="A7" s="54"/>
      <c r="C7" s="10" t="s">
        <v>120</v>
      </c>
      <c r="D7" s="26"/>
      <c r="E7" s="10" t="s">
        <v>112</v>
      </c>
      <c r="F7" s="26"/>
      <c r="G7" s="10" t="s">
        <v>121</v>
      </c>
      <c r="H7" s="11"/>
      <c r="I7" s="10" t="s">
        <v>120</v>
      </c>
      <c r="J7" s="26"/>
      <c r="K7" s="10" t="s">
        <v>112</v>
      </c>
      <c r="L7" s="26"/>
      <c r="M7" s="10" t="s">
        <v>121</v>
      </c>
    </row>
    <row r="8" spans="1:13" ht="21.75" customHeight="1">
      <c r="A8" s="5" t="s">
        <v>130</v>
      </c>
      <c r="C8" s="12">
        <v>4011050</v>
      </c>
      <c r="D8" s="11"/>
      <c r="E8" s="12">
        <v>0</v>
      </c>
      <c r="F8" s="11"/>
      <c r="G8" s="12">
        <v>4011050</v>
      </c>
      <c r="H8" s="11"/>
      <c r="I8" s="12">
        <v>33269859</v>
      </c>
      <c r="J8" s="11"/>
      <c r="K8" s="12">
        <v>0</v>
      </c>
      <c r="L8" s="11"/>
      <c r="M8" s="12">
        <f>I8-K8</f>
        <v>33269859</v>
      </c>
    </row>
    <row r="9" spans="1:13" ht="21.75" customHeight="1">
      <c r="A9" s="7" t="s">
        <v>129</v>
      </c>
      <c r="C9" s="16">
        <v>166924136</v>
      </c>
      <c r="D9" s="11"/>
      <c r="E9" s="16">
        <v>588826</v>
      </c>
      <c r="F9" s="11"/>
      <c r="G9" s="16">
        <v>166335310</v>
      </c>
      <c r="H9" s="11"/>
      <c r="I9" s="16">
        <v>341707501</v>
      </c>
      <c r="J9" s="11"/>
      <c r="K9" s="16">
        <f>3195263+301+2122+544</f>
        <v>3198230</v>
      </c>
      <c r="L9" s="11"/>
      <c r="M9" s="16">
        <f>I9-K9</f>
        <v>338509271</v>
      </c>
    </row>
    <row r="10" spans="1:13" ht="21.75" customHeight="1">
      <c r="A10" s="9" t="s">
        <v>52</v>
      </c>
      <c r="C10" s="18">
        <v>170935186</v>
      </c>
      <c r="D10" s="11"/>
      <c r="E10" s="18">
        <v>588826</v>
      </c>
      <c r="F10" s="11"/>
      <c r="G10" s="18">
        <v>170346360</v>
      </c>
      <c r="H10" s="11"/>
      <c r="I10" s="18">
        <v>374977360</v>
      </c>
      <c r="J10" s="11"/>
      <c r="K10" s="18">
        <f>SUM(K8:K9)</f>
        <v>3198230</v>
      </c>
      <c r="L10" s="11"/>
      <c r="M10" s="18">
        <f>SUM(M8:M9)</f>
        <v>371779130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Ehsan aghamohammadi</cp:lastModifiedBy>
  <dcterms:created xsi:type="dcterms:W3CDTF">2026-05-25T05:11:22Z</dcterms:created>
  <dcterms:modified xsi:type="dcterms:W3CDTF">2026-05-25T11:40:04Z</dcterms:modified>
</cp:coreProperties>
</file>