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سرمایه گذاری سهام بزرگ کاردان\گزارش افشا پرتفو\1405\"/>
    </mc:Choice>
  </mc:AlternateContent>
  <xr:revisionPtr revIDLastSave="0" documentId="13_ncr:1_{9CF2BA04-6CE4-47DE-B880-4DAFA7155088}" xr6:coauthVersionLast="47" xr6:coauthVersionMax="47" xr10:uidLastSave="{00000000-0000-0000-0000-000000000000}"/>
  <bookViews>
    <workbookView xWindow="-120" yWindow="-120" windowWidth="29040" windowHeight="15840" tabRatio="756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'تعدیل قیمت'!$A$1:$N$11</definedName>
    <definedName name="_xlnm.Print_Area" localSheetId="3">درآمد!$A$1:$K$13</definedName>
    <definedName name="_xlnm.Print_Area" localSheetId="5">'درآمد سپرده بانکی'!$A$1:$K$10</definedName>
    <definedName name="_xlnm.Print_Area" localSheetId="4">'درآمد سرمایه گذاری در سهام'!$A$1:$X$55</definedName>
    <definedName name="_xlnm.Print_Area" localSheetId="7">'درآمد سود سهام'!$A$1:$T$17</definedName>
    <definedName name="_xlnm.Print_Area" localSheetId="10">'درآمد ناشی از تغییر قیمت اوراق'!$A$1:$S$46</definedName>
    <definedName name="_xlnm.Print_Area" localSheetId="9">'درآمد ناشی از فروش'!$A$1:$S$24</definedName>
    <definedName name="_xlnm.Print_Area" localSheetId="6">'سایر درآمدها'!$A$1:$G$11</definedName>
    <definedName name="_xlnm.Print_Area" localSheetId="2">سپرده!$A$1:$M$11</definedName>
    <definedName name="_xlnm.Print_Area" localSheetId="8">'سود سپرده بانکی'!$A$1:$N$10</definedName>
    <definedName name="_xlnm.Print_Area" localSheetId="0">سهام!$A$1:$AC$52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2" i="2" l="1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L9" i="7"/>
  <c r="L11" i="7"/>
  <c r="W55" i="9"/>
  <c r="U55" i="9"/>
  <c r="U54" i="9"/>
  <c r="U53" i="9"/>
  <c r="U52" i="9"/>
  <c r="U51" i="9"/>
  <c r="U50" i="9"/>
  <c r="U49" i="9"/>
  <c r="U48" i="9"/>
  <c r="U47" i="9"/>
  <c r="W47" i="9" s="1"/>
  <c r="U46" i="9"/>
  <c r="U45" i="9"/>
  <c r="U44" i="9"/>
  <c r="U43" i="9"/>
  <c r="U42" i="9"/>
  <c r="U41" i="9"/>
  <c r="U40" i="9"/>
  <c r="U39" i="9"/>
  <c r="W39" i="9" s="1"/>
  <c r="U38" i="9"/>
  <c r="U37" i="9"/>
  <c r="U36" i="9"/>
  <c r="U35" i="9"/>
  <c r="U34" i="9"/>
  <c r="U33" i="9"/>
  <c r="U32" i="9"/>
  <c r="U31" i="9"/>
  <c r="W31" i="9" s="1"/>
  <c r="U30" i="9"/>
  <c r="U29" i="9"/>
  <c r="U28" i="9"/>
  <c r="U27" i="9"/>
  <c r="U26" i="9"/>
  <c r="U25" i="9"/>
  <c r="U24" i="9"/>
  <c r="U23" i="9"/>
  <c r="W23" i="9" s="1"/>
  <c r="U22" i="9"/>
  <c r="U21" i="9"/>
  <c r="U20" i="9"/>
  <c r="U19" i="9"/>
  <c r="U18" i="9"/>
  <c r="U17" i="9"/>
  <c r="U16" i="9"/>
  <c r="U15" i="9"/>
  <c r="W15" i="9" s="1"/>
  <c r="U14" i="9"/>
  <c r="U13" i="9"/>
  <c r="U12" i="9"/>
  <c r="U11" i="9"/>
  <c r="W11" i="9" s="1"/>
  <c r="U10" i="9"/>
  <c r="W10" i="9" s="1"/>
  <c r="U9" i="9"/>
  <c r="W9" i="9" s="1"/>
  <c r="S11" i="15"/>
  <c r="O17" i="15"/>
  <c r="N55" i="9"/>
  <c r="W54" i="9"/>
  <c r="W53" i="9"/>
  <c r="W52" i="9"/>
  <c r="W51" i="9"/>
  <c r="W50" i="9"/>
  <c r="W49" i="9"/>
  <c r="W48" i="9"/>
  <c r="W46" i="9"/>
  <c r="W45" i="9"/>
  <c r="W44" i="9"/>
  <c r="W43" i="9"/>
  <c r="W42" i="9"/>
  <c r="W41" i="9"/>
  <c r="W40" i="9"/>
  <c r="W38" i="9"/>
  <c r="W37" i="9"/>
  <c r="W36" i="9"/>
  <c r="W35" i="9"/>
  <c r="W34" i="9"/>
  <c r="W33" i="9"/>
  <c r="W32" i="9"/>
  <c r="W30" i="9"/>
  <c r="W29" i="9"/>
  <c r="W28" i="9"/>
  <c r="W27" i="9"/>
  <c r="W26" i="9"/>
  <c r="W25" i="9"/>
  <c r="W24" i="9"/>
  <c r="W22" i="9"/>
  <c r="W21" i="9"/>
  <c r="W20" i="9"/>
  <c r="W19" i="9"/>
  <c r="W18" i="9"/>
  <c r="W17" i="9"/>
  <c r="W16" i="9"/>
  <c r="W14" i="9"/>
  <c r="W13" i="9"/>
  <c r="W12" i="9"/>
  <c r="F12" i="8"/>
  <c r="F11" i="8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55" i="9" s="1"/>
  <c r="F8" i="8" s="1"/>
  <c r="J9" i="9"/>
  <c r="D55" i="9"/>
  <c r="F54" i="9"/>
  <c r="J54" i="9" s="1"/>
  <c r="H55" i="9"/>
  <c r="S17" i="15"/>
  <c r="S16" i="15"/>
  <c r="S15" i="15"/>
  <c r="S14" i="15"/>
  <c r="S13" i="15"/>
  <c r="S12" i="15"/>
  <c r="S10" i="15"/>
  <c r="S9" i="15"/>
  <c r="S8" i="15"/>
  <c r="Q17" i="15"/>
  <c r="O11" i="15"/>
  <c r="K17" i="15"/>
  <c r="M17" i="15"/>
  <c r="M14" i="15"/>
  <c r="M13" i="15"/>
  <c r="M11" i="15"/>
  <c r="I17" i="15"/>
  <c r="I11" i="15"/>
  <c r="G13" i="19"/>
  <c r="I13" i="19" s="1"/>
  <c r="G12" i="19"/>
  <c r="I12" i="19" s="1"/>
  <c r="G11" i="19"/>
  <c r="I11" i="19" s="1"/>
  <c r="G10" i="19"/>
  <c r="G9" i="19"/>
  <c r="I46" i="21"/>
  <c r="G8" i="19"/>
  <c r="I8" i="19" s="1"/>
  <c r="I45" i="21"/>
  <c r="E24" i="19"/>
  <c r="I9" i="19"/>
  <c r="P54" i="9"/>
  <c r="Q55" i="9" s="1"/>
  <c r="Q46" i="21"/>
  <c r="Q45" i="21"/>
  <c r="J10" i="13"/>
  <c r="J9" i="13"/>
  <c r="J8" i="13"/>
  <c r="F10" i="13"/>
  <c r="F9" i="13"/>
  <c r="F8" i="13"/>
  <c r="J10" i="8"/>
  <c r="J9" i="8"/>
  <c r="J9" i="7"/>
  <c r="L10" i="7"/>
  <c r="D11" i="7"/>
  <c r="J11" i="7"/>
  <c r="H11" i="7"/>
  <c r="F11" i="7"/>
  <c r="D9" i="7"/>
  <c r="H9" i="7"/>
  <c r="F9" i="7"/>
  <c r="Z52" i="2"/>
  <c r="Z51" i="2"/>
  <c r="L40" i="9" l="1"/>
  <c r="L23" i="9"/>
  <c r="L32" i="9"/>
  <c r="J8" i="8"/>
  <c r="F13" i="8"/>
  <c r="L44" i="9" s="1"/>
  <c r="L34" i="9"/>
  <c r="L42" i="9"/>
  <c r="L28" i="9"/>
  <c r="F55" i="9"/>
  <c r="H11" i="8"/>
  <c r="H9" i="8"/>
  <c r="H12" i="8"/>
  <c r="J12" i="8"/>
  <c r="J13" i="8" s="1"/>
  <c r="J11" i="8"/>
  <c r="G24" i="19"/>
  <c r="I10" i="19"/>
  <c r="I24" i="19"/>
  <c r="L50" i="9" l="1"/>
  <c r="L16" i="9"/>
  <c r="L26" i="9"/>
  <c r="L39" i="9"/>
  <c r="L31" i="9"/>
  <c r="L10" i="9"/>
  <c r="L15" i="9"/>
  <c r="H8" i="8"/>
  <c r="L11" i="9"/>
  <c r="L48" i="9"/>
  <c r="L45" i="9"/>
  <c r="L52" i="9"/>
  <c r="L18" i="9"/>
  <c r="L24" i="9"/>
  <c r="H10" i="8"/>
  <c r="L30" i="9"/>
  <c r="L53" i="9"/>
  <c r="L37" i="9"/>
  <c r="L13" i="9"/>
  <c r="L38" i="9"/>
  <c r="L14" i="9"/>
  <c r="L21" i="9"/>
  <c r="L46" i="9"/>
  <c r="L22" i="9"/>
  <c r="L29" i="9"/>
  <c r="L51" i="9"/>
  <c r="L43" i="9"/>
  <c r="L35" i="9"/>
  <c r="L27" i="9"/>
  <c r="L19" i="9"/>
  <c r="L49" i="9"/>
  <c r="L33" i="9"/>
  <c r="L17" i="9"/>
  <c r="L41" i="9"/>
  <c r="L25" i="9"/>
  <c r="L9" i="9"/>
  <c r="L20" i="9"/>
  <c r="L36" i="9"/>
  <c r="H13" i="8"/>
  <c r="L54" i="9"/>
  <c r="L47" i="9"/>
  <c r="L12" i="9"/>
  <c r="L55" i="9" l="1"/>
</calcChain>
</file>

<file path=xl/sharedStrings.xml><?xml version="1.0" encoding="utf-8"?>
<sst xmlns="http://schemas.openxmlformats.org/spreadsheetml/2006/main" count="361" uniqueCount="144">
  <si>
    <t>صندوق سرمایه‌گذاری سهام بزرگ کاردان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</si>
  <si>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</si>
  <si>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</si>
  <si>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</si>
  <si>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</si>
  <si>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</si>
  <si>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</si>
  <si>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</si>
  <si>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</si>
  <si>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</si>
  <si>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</si>
  <si>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</si>
  <si>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</si>
  <si>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</si>
  <si>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</si>
  <si>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</si>
  <si>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</si>
  <si>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</si>
  <si>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</si>
  <si>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</si>
  <si>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</si>
  <si>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</si>
  <si>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</si>
  <si>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</si>
  <si>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</si>
  <si>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</si>
  <si>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</si>
  <si>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</si>
  <si>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</si>
  <si>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</si>
  <si>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س. و توسعه صنایع لاستیک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</si>
  <si>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</si>
  <si>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</si>
  <si>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</si>
  <si>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</si>
  <si>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</si>
  <si>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</si>
  <si>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</si>
  <si>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</si>
  <si>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</si>
  <si>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</si>
  <si>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</si>
  <si>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</si>
  <si>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</si>
  <si>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</si>
  <si>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</si>
  <si>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</si>
  <si>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</si>
  <si>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</si>
  <si>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</si>
  <si>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</si>
  <si>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</si>
  <si>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شیشه‌ همدان‌</t>
  </si>
  <si>
    <t>پاکدیس</t>
  </si>
  <si>
    <t>پدیده شیمی قرن</t>
  </si>
  <si>
    <t>زرین ذرت شاهرود</t>
  </si>
  <si>
    <t>ذغال‌سنگ‌ نگین‌ ط‌بس‌</t>
  </si>
  <si>
    <t>کشت و صنعت هلال</t>
  </si>
  <si>
    <t>آلومینیوم‌ایران‌</t>
  </si>
  <si>
    <t>رهیاب پیام گستران</t>
  </si>
  <si>
    <t>کولان سل</t>
  </si>
  <si>
    <t>ح . سنگ آهن گهرزمین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</si>
  <si>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</si>
  <si>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</si>
  <si>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</si>
  <si>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</si>
  <si>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</si>
  <si>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</si>
  <si>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</si>
  <si>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</si>
  <si>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</si>
  <si>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</si>
  <si>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-50.00%</t>
  </si>
  <si>
    <t>سایر</t>
  </si>
  <si>
    <t>-70.00%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</si>
  <si>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</si>
  <si>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</si>
  <si>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</si>
  <si>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</si>
  <si>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</si>
  <si>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</si>
  <si>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</si>
  <si>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</si>
  <si>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</si>
  <si>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</si>
  <si>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</si>
  <si>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</si>
  <si>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</si>
  <si>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</si>
  <si>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</si>
  <si>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</si>
  <si>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</si>
  <si>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</si>
  <si>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</si>
  <si>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</si>
  <si>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</si>
  <si>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</si>
  <si>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</si>
  <si>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</si>
  <si>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</si>
  <si>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</si>
  <si>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</si>
  <si>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</si>
  <si>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</si>
  <si>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</si>
  <si>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</si>
  <si>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</si>
  <si>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کربن‌ ایران‌</t>
  </si>
  <si>
    <t>مدیریت نیروگاهی ایرانیان مپنا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</si>
  <si>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</si>
  <si>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</si>
  <si>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</si>
  <si>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</si>
  <si>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</si>
  <si>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</si>
  <si>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</si>
  <si>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</si>
  <si>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</si>
  <si>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</si>
  <si>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</si>
  <si>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</si>
  <si>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</si>
  <si>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</si>
  <si>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</si>
  <si>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</si>
  <si>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</si>
  <si>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</si>
  <si>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1405/03/19</t>
  </si>
  <si>
    <t>1405/02/30</t>
  </si>
  <si>
    <t>1405/03/24</t>
  </si>
  <si>
    <t>1405/03/03</t>
  </si>
  <si>
    <t>1405/02/14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</si>
  <si>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</si>
  <si>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</si>
  <si>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</si>
  <si>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</si>
  <si>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</si>
  <si>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</si>
  <si>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</si>
  <si>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</si>
  <si>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</si>
  <si>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</si>
  <si>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</si>
  <si>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اقتصاد 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</si>
</sst>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theme="1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2" fontId="4" fillId="0" borderId="2" xfId="2" applyNumberFormat="1" applyFont="1" applyFill="1" applyBorder="1" applyAlignment="1">
      <alignment horizontal="center" vertical="center"/>
    </xf>
    <xf numFmtId="2" fontId="4" fillId="0" borderId="0" xfId="2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0" fillId="0" borderId="0" xfId="0" applyNumberFormat="1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7"/>
  <sheetViews>
    <sheetView rightToLeft="1" tabSelected="1" workbookViewId="0">
      <selection activeCell="A3" sqref="A3:AB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5.85546875" bestFit="1" customWidth="1"/>
    <col min="9" max="9" width="1.28515625" customWidth="1"/>
    <col min="10" max="10" width="17.710937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0.5703125" bestFit="1" customWidth="1"/>
    <col min="17" max="17" width="1.28515625" customWidth="1"/>
    <col min="18" max="18" width="14.71093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5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0" max="31" width="12.7109375" bestFit="1" customWidth="1"/>
  </cols>
  <sheetData>
    <row r="1" spans="1:2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14.45" customHeight="1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14.45" customHeight="1">
      <c r="F6" s="41" t="s">
        <v>7</v>
      </c>
      <c r="G6" s="41"/>
      <c r="H6" s="41"/>
      <c r="I6" s="41"/>
      <c r="J6" s="41"/>
      <c r="L6" s="41" t="s">
        <v>8</v>
      </c>
      <c r="M6" s="41"/>
      <c r="N6" s="41"/>
      <c r="O6" s="41"/>
      <c r="P6" s="41"/>
      <c r="Q6" s="41"/>
      <c r="R6" s="41"/>
      <c r="T6" s="41" t="s">
        <v>9</v>
      </c>
      <c r="U6" s="41"/>
      <c r="V6" s="41"/>
      <c r="W6" s="41"/>
      <c r="X6" s="41"/>
      <c r="Y6" s="41"/>
      <c r="Z6" s="41"/>
      <c r="AA6" s="41"/>
      <c r="AB6" s="41"/>
    </row>
    <row r="7" spans="1:28" ht="14.45" customHeight="1">
      <c r="F7" s="3"/>
      <c r="G7" s="3"/>
      <c r="H7" s="3"/>
      <c r="I7" s="3"/>
      <c r="J7" s="3"/>
      <c r="L7" s="42" t="s">
        <v>10</v>
      </c>
      <c r="M7" s="42"/>
      <c r="N7" s="42"/>
      <c r="O7" s="3"/>
      <c r="P7" s="42" t="s">
        <v>11</v>
      </c>
      <c r="Q7" s="42"/>
      <c r="R7" s="4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1" t="s">
        <v>12</v>
      </c>
      <c r="B8" s="41"/>
      <c r="C8" s="41"/>
      <c r="E8" s="41" t="s">
        <v>13</v>
      </c>
      <c r="F8" s="4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3" t="s">
        <v>19</v>
      </c>
      <c r="B9" s="43"/>
      <c r="C9" s="43"/>
      <c r="E9" s="44">
        <v>10043355</v>
      </c>
      <c r="F9" s="44"/>
      <c r="G9" s="11"/>
      <c r="H9" s="12">
        <v>20244963806</v>
      </c>
      <c r="I9" s="11"/>
      <c r="J9" s="12">
        <v>21386434832.114101</v>
      </c>
      <c r="K9" s="11"/>
      <c r="L9" s="12">
        <v>0</v>
      </c>
      <c r="M9" s="11"/>
      <c r="N9" s="12">
        <v>0</v>
      </c>
      <c r="O9" s="11"/>
      <c r="P9" s="12">
        <v>0</v>
      </c>
      <c r="Q9" s="11"/>
      <c r="R9" s="12">
        <v>0</v>
      </c>
      <c r="S9" s="11"/>
      <c r="T9" s="12">
        <v>10043355</v>
      </c>
      <c r="U9" s="11"/>
      <c r="V9" s="12">
        <v>3639</v>
      </c>
      <c r="W9" s="11"/>
      <c r="X9" s="12">
        <v>20244963806</v>
      </c>
      <c r="Y9" s="11"/>
      <c r="Z9" s="12">
        <v>36265254591.828102</v>
      </c>
      <c r="AA9" s="11"/>
      <c r="AB9" s="13">
        <f>Z9/1724659307116*100</f>
        <v>2.1027488989968335</v>
      </c>
    </row>
    <row r="10" spans="1:28" ht="21.75" customHeight="1">
      <c r="A10" s="45" t="s">
        <v>20</v>
      </c>
      <c r="B10" s="45"/>
      <c r="C10" s="45"/>
      <c r="E10" s="46">
        <v>11130719</v>
      </c>
      <c r="F10" s="46"/>
      <c r="G10" s="11"/>
      <c r="H10" s="14">
        <v>34346560987</v>
      </c>
      <c r="I10" s="11"/>
      <c r="J10" s="14">
        <v>57100988062.812103</v>
      </c>
      <c r="K10" s="11"/>
      <c r="L10" s="14">
        <v>0</v>
      </c>
      <c r="M10" s="11"/>
      <c r="N10" s="14">
        <v>0</v>
      </c>
      <c r="O10" s="11"/>
      <c r="P10" s="14">
        <v>0</v>
      </c>
      <c r="Q10" s="11"/>
      <c r="R10" s="14">
        <v>0</v>
      </c>
      <c r="S10" s="11"/>
      <c r="T10" s="14">
        <v>11130719</v>
      </c>
      <c r="U10" s="11"/>
      <c r="V10" s="14">
        <v>9120</v>
      </c>
      <c r="W10" s="11"/>
      <c r="X10" s="14">
        <v>34346560987</v>
      </c>
      <c r="Y10" s="11"/>
      <c r="Z10" s="14">
        <v>100727468304.226</v>
      </c>
      <c r="AA10" s="11"/>
      <c r="AB10" s="15">
        <f>Z10/1724659307116*100</f>
        <v>5.8404270274494916</v>
      </c>
    </row>
    <row r="11" spans="1:28" ht="21.75" customHeight="1">
      <c r="A11" s="45" t="s">
        <v>21</v>
      </c>
      <c r="B11" s="45"/>
      <c r="C11" s="45"/>
      <c r="E11" s="46">
        <v>7548750</v>
      </c>
      <c r="F11" s="46"/>
      <c r="G11" s="11"/>
      <c r="H11" s="14">
        <v>26271357201</v>
      </c>
      <c r="I11" s="11"/>
      <c r="J11" s="14">
        <v>51608843339.625</v>
      </c>
      <c r="K11" s="11"/>
      <c r="L11" s="14">
        <v>400000</v>
      </c>
      <c r="M11" s="11"/>
      <c r="N11" s="14">
        <v>4399689619</v>
      </c>
      <c r="O11" s="11"/>
      <c r="P11" s="14">
        <v>0</v>
      </c>
      <c r="Q11" s="11"/>
      <c r="R11" s="14">
        <v>0</v>
      </c>
      <c r="S11" s="11"/>
      <c r="T11" s="14">
        <v>7948750</v>
      </c>
      <c r="U11" s="11"/>
      <c r="V11" s="14">
        <v>11570</v>
      </c>
      <c r="W11" s="11"/>
      <c r="X11" s="14">
        <v>30671046820</v>
      </c>
      <c r="Y11" s="11"/>
      <c r="Z11" s="14">
        <v>91256132300.125</v>
      </c>
      <c r="AA11" s="11"/>
      <c r="AB11" s="15">
        <f t="shared" ref="AB11:AB51" si="0">Z11/1724659307116*100</f>
        <v>5.2912556076205455</v>
      </c>
    </row>
    <row r="12" spans="1:28" ht="21.75" customHeight="1">
      <c r="A12" s="45" t="s">
        <v>22</v>
      </c>
      <c r="B12" s="45"/>
      <c r="C12" s="45"/>
      <c r="E12" s="46">
        <v>8000335</v>
      </c>
      <c r="F12" s="46"/>
      <c r="G12" s="11"/>
      <c r="H12" s="14">
        <v>29352488810</v>
      </c>
      <c r="I12" s="11"/>
      <c r="J12" s="14">
        <v>82941368704.381607</v>
      </c>
      <c r="K12" s="11"/>
      <c r="L12" s="14">
        <v>0</v>
      </c>
      <c r="M12" s="11"/>
      <c r="N12" s="14">
        <v>0</v>
      </c>
      <c r="O12" s="11"/>
      <c r="P12" s="14">
        <v>0</v>
      </c>
      <c r="Q12" s="11"/>
      <c r="R12" s="14">
        <v>0</v>
      </c>
      <c r="S12" s="11"/>
      <c r="T12" s="14">
        <v>8000335</v>
      </c>
      <c r="U12" s="11"/>
      <c r="V12" s="14">
        <v>12920</v>
      </c>
      <c r="W12" s="11"/>
      <c r="X12" s="14">
        <v>29352488810</v>
      </c>
      <c r="Y12" s="11"/>
      <c r="Z12" s="14">
        <v>102565321943.01401</v>
      </c>
      <c r="AA12" s="11"/>
      <c r="AB12" s="15">
        <f t="shared" si="0"/>
        <v>5.9469903139609182</v>
      </c>
    </row>
    <row r="13" spans="1:28" ht="21.75" customHeight="1">
      <c r="A13" s="45" t="s">
        <v>23</v>
      </c>
      <c r="B13" s="45"/>
      <c r="C13" s="45"/>
      <c r="E13" s="46">
        <v>874864</v>
      </c>
      <c r="F13" s="46"/>
      <c r="G13" s="11"/>
      <c r="H13" s="14">
        <v>34677091474</v>
      </c>
      <c r="I13" s="11"/>
      <c r="J13" s="14">
        <v>27667256573.094898</v>
      </c>
      <c r="K13" s="11"/>
      <c r="L13" s="14">
        <v>0</v>
      </c>
      <c r="M13" s="11"/>
      <c r="N13" s="14">
        <v>0</v>
      </c>
      <c r="O13" s="11"/>
      <c r="P13" s="14">
        <v>0</v>
      </c>
      <c r="Q13" s="11"/>
      <c r="R13" s="14">
        <v>0</v>
      </c>
      <c r="S13" s="11"/>
      <c r="T13" s="14">
        <v>874864</v>
      </c>
      <c r="U13" s="11"/>
      <c r="V13" s="14">
        <v>58660</v>
      </c>
      <c r="W13" s="11"/>
      <c r="X13" s="14">
        <v>34677091474</v>
      </c>
      <c r="Y13" s="11"/>
      <c r="Z13" s="14">
        <v>50922822333.084801</v>
      </c>
      <c r="AA13" s="11"/>
      <c r="AB13" s="15">
        <f t="shared" si="0"/>
        <v>2.9526308252868025</v>
      </c>
    </row>
    <row r="14" spans="1:28" ht="21.75" customHeight="1">
      <c r="A14" s="45" t="s">
        <v>24</v>
      </c>
      <c r="B14" s="45"/>
      <c r="C14" s="45"/>
      <c r="E14" s="46">
        <v>11893480</v>
      </c>
      <c r="F14" s="46"/>
      <c r="G14" s="11"/>
      <c r="H14" s="14">
        <v>44095938579</v>
      </c>
      <c r="I14" s="11"/>
      <c r="J14" s="14">
        <v>56257957385.893204</v>
      </c>
      <c r="K14" s="11"/>
      <c r="L14" s="14">
        <v>0</v>
      </c>
      <c r="M14" s="11"/>
      <c r="N14" s="14">
        <v>0</v>
      </c>
      <c r="O14" s="11"/>
      <c r="P14" s="14">
        <v>0</v>
      </c>
      <c r="Q14" s="11"/>
      <c r="R14" s="14">
        <v>0</v>
      </c>
      <c r="S14" s="11"/>
      <c r="T14" s="14">
        <v>11893480</v>
      </c>
      <c r="U14" s="11"/>
      <c r="V14" s="14">
        <v>9200</v>
      </c>
      <c r="W14" s="11"/>
      <c r="X14" s="14">
        <v>44095938579</v>
      </c>
      <c r="Y14" s="11"/>
      <c r="Z14" s="14">
        <v>108574199276.32001</v>
      </c>
      <c r="AA14" s="11"/>
      <c r="AB14" s="15">
        <f t="shared" si="0"/>
        <v>6.2953998409041922</v>
      </c>
    </row>
    <row r="15" spans="1:28" ht="21.75" customHeight="1">
      <c r="A15" s="45" t="s">
        <v>25</v>
      </c>
      <c r="B15" s="45"/>
      <c r="C15" s="45"/>
      <c r="E15" s="46">
        <v>2509250</v>
      </c>
      <c r="F15" s="46"/>
      <c r="G15" s="11"/>
      <c r="H15" s="14">
        <v>5513187293</v>
      </c>
      <c r="I15" s="11"/>
      <c r="J15" s="14">
        <v>15335007691.102501</v>
      </c>
      <c r="K15" s="11"/>
      <c r="L15" s="14">
        <v>200000</v>
      </c>
      <c r="M15" s="11"/>
      <c r="N15" s="14">
        <v>1508006648</v>
      </c>
      <c r="O15" s="11"/>
      <c r="P15" s="14">
        <v>0</v>
      </c>
      <c r="Q15" s="11"/>
      <c r="R15" s="14">
        <v>0</v>
      </c>
      <c r="S15" s="11"/>
      <c r="T15" s="14">
        <v>2709250</v>
      </c>
      <c r="U15" s="11"/>
      <c r="V15" s="14">
        <v>7970</v>
      </c>
      <c r="W15" s="11"/>
      <c r="X15" s="14">
        <v>7021193941</v>
      </c>
      <c r="Y15" s="11"/>
      <c r="Z15" s="14">
        <v>21425810755.075001</v>
      </c>
      <c r="AA15" s="11"/>
      <c r="AB15" s="15">
        <f t="shared" si="0"/>
        <v>1.2423213481451911</v>
      </c>
    </row>
    <row r="16" spans="1:28" ht="21.75" customHeight="1">
      <c r="A16" s="45" t="s">
        <v>26</v>
      </c>
      <c r="B16" s="45"/>
      <c r="C16" s="45"/>
      <c r="E16" s="46">
        <v>913688</v>
      </c>
      <c r="F16" s="46"/>
      <c r="G16" s="11"/>
      <c r="H16" s="14">
        <v>10026425244</v>
      </c>
      <c r="I16" s="11"/>
      <c r="J16" s="14">
        <v>8866794375.4127998</v>
      </c>
      <c r="K16" s="11"/>
      <c r="L16" s="14">
        <v>0</v>
      </c>
      <c r="M16" s="11"/>
      <c r="N16" s="14">
        <v>0</v>
      </c>
      <c r="O16" s="11"/>
      <c r="P16" s="14">
        <v>0</v>
      </c>
      <c r="Q16" s="11"/>
      <c r="R16" s="14">
        <v>0</v>
      </c>
      <c r="S16" s="11"/>
      <c r="T16" s="14">
        <v>913688</v>
      </c>
      <c r="U16" s="11"/>
      <c r="V16" s="14">
        <v>12030</v>
      </c>
      <c r="W16" s="11"/>
      <c r="X16" s="14">
        <v>10026425244</v>
      </c>
      <c r="Y16" s="11"/>
      <c r="Z16" s="14">
        <v>10906701056.872801</v>
      </c>
      <c r="AA16" s="11"/>
      <c r="AB16" s="15">
        <f t="shared" si="0"/>
        <v>0.63239742550145417</v>
      </c>
    </row>
    <row r="17" spans="1:31" ht="21.75" customHeight="1">
      <c r="A17" s="45" t="s">
        <v>27</v>
      </c>
      <c r="B17" s="45"/>
      <c r="C17" s="45"/>
      <c r="E17" s="46">
        <v>566007</v>
      </c>
      <c r="F17" s="46"/>
      <c r="G17" s="11"/>
      <c r="H17" s="14">
        <v>6892810051</v>
      </c>
      <c r="I17" s="11"/>
      <c r="J17" s="14">
        <v>4762637374.7472</v>
      </c>
      <c r="K17" s="11"/>
      <c r="L17" s="14">
        <v>100000</v>
      </c>
      <c r="M17" s="11"/>
      <c r="N17" s="14">
        <v>1207207456</v>
      </c>
      <c r="O17" s="11"/>
      <c r="P17" s="14">
        <v>0</v>
      </c>
      <c r="Q17" s="11"/>
      <c r="R17" s="14">
        <v>0</v>
      </c>
      <c r="S17" s="11"/>
      <c r="T17" s="14">
        <v>666007</v>
      </c>
      <c r="U17" s="11"/>
      <c r="V17" s="14">
        <v>14780</v>
      </c>
      <c r="W17" s="11"/>
      <c r="X17" s="14">
        <v>8100017507</v>
      </c>
      <c r="Y17" s="11"/>
      <c r="Z17" s="14">
        <v>9767492559.8542004</v>
      </c>
      <c r="AA17" s="11"/>
      <c r="AB17" s="15">
        <f t="shared" si="0"/>
        <v>0.56634330731601368</v>
      </c>
    </row>
    <row r="18" spans="1:31" ht="21.75" customHeight="1">
      <c r="A18" s="45" t="s">
        <v>28</v>
      </c>
      <c r="B18" s="45"/>
      <c r="C18" s="45"/>
      <c r="E18" s="46">
        <v>7675839</v>
      </c>
      <c r="F18" s="46"/>
      <c r="G18" s="11"/>
      <c r="H18" s="14">
        <v>34578521514</v>
      </c>
      <c r="I18" s="11"/>
      <c r="J18" s="14">
        <v>49964271255.316803</v>
      </c>
      <c r="K18" s="11"/>
      <c r="L18" s="14">
        <v>0</v>
      </c>
      <c r="M18" s="11"/>
      <c r="N18" s="14">
        <v>0</v>
      </c>
      <c r="O18" s="11"/>
      <c r="P18" s="14">
        <v>0</v>
      </c>
      <c r="Q18" s="11"/>
      <c r="R18" s="14">
        <v>0</v>
      </c>
      <c r="S18" s="11"/>
      <c r="T18" s="14">
        <v>7675839</v>
      </c>
      <c r="U18" s="11"/>
      <c r="V18" s="14">
        <v>11370</v>
      </c>
      <c r="W18" s="11"/>
      <c r="X18" s="14">
        <v>34578521514</v>
      </c>
      <c r="Y18" s="11"/>
      <c r="Z18" s="14">
        <v>86599659172.7061</v>
      </c>
      <c r="AA18" s="11"/>
      <c r="AB18" s="15">
        <f t="shared" si="0"/>
        <v>5.0212618118484684</v>
      </c>
    </row>
    <row r="19" spans="1:31" ht="21.75" customHeight="1">
      <c r="A19" s="45" t="s">
        <v>29</v>
      </c>
      <c r="B19" s="45"/>
      <c r="C19" s="45"/>
      <c r="E19" s="46">
        <v>3250000</v>
      </c>
      <c r="F19" s="46"/>
      <c r="G19" s="11"/>
      <c r="H19" s="14">
        <v>24155644226</v>
      </c>
      <c r="I19" s="11"/>
      <c r="J19" s="14">
        <v>18672040725</v>
      </c>
      <c r="K19" s="11"/>
      <c r="L19" s="14">
        <v>0</v>
      </c>
      <c r="M19" s="11"/>
      <c r="N19" s="14">
        <v>0</v>
      </c>
      <c r="O19" s="11"/>
      <c r="P19" s="14">
        <v>0</v>
      </c>
      <c r="Q19" s="11"/>
      <c r="R19" s="14">
        <v>0</v>
      </c>
      <c r="S19" s="11"/>
      <c r="T19" s="14">
        <v>3250000</v>
      </c>
      <c r="U19" s="11"/>
      <c r="V19" s="14">
        <v>8530</v>
      </c>
      <c r="W19" s="11"/>
      <c r="X19" s="14">
        <v>24155644226</v>
      </c>
      <c r="Y19" s="11"/>
      <c r="Z19" s="14">
        <v>27508205075</v>
      </c>
      <c r="AA19" s="11"/>
      <c r="AB19" s="15">
        <f t="shared" si="0"/>
        <v>1.5949935712810208</v>
      </c>
    </row>
    <row r="20" spans="1:31" ht="21.75" customHeight="1">
      <c r="A20" s="45" t="s">
        <v>30</v>
      </c>
      <c r="B20" s="45"/>
      <c r="C20" s="45"/>
      <c r="E20" s="46">
        <v>562500</v>
      </c>
      <c r="F20" s="46"/>
      <c r="G20" s="11"/>
      <c r="H20" s="14">
        <v>5269780618</v>
      </c>
      <c r="I20" s="11"/>
      <c r="J20" s="14">
        <v>4565682337.5</v>
      </c>
      <c r="K20" s="11"/>
      <c r="L20" s="14">
        <v>0</v>
      </c>
      <c r="M20" s="11"/>
      <c r="N20" s="14">
        <v>0</v>
      </c>
      <c r="O20" s="11"/>
      <c r="P20" s="14">
        <v>-562500</v>
      </c>
      <c r="Q20" s="11"/>
      <c r="R20" s="14">
        <v>5015800907</v>
      </c>
      <c r="S20" s="11"/>
      <c r="T20" s="14">
        <v>0</v>
      </c>
      <c r="U20" s="11"/>
      <c r="V20" s="14">
        <v>0</v>
      </c>
      <c r="W20" s="11"/>
      <c r="X20" s="14">
        <v>0</v>
      </c>
      <c r="Y20" s="11"/>
      <c r="Z20" s="14">
        <v>0</v>
      </c>
      <c r="AA20" s="11"/>
      <c r="AB20" s="15">
        <f t="shared" si="0"/>
        <v>0</v>
      </c>
      <c r="AD20" s="21"/>
      <c r="AE20" s="21"/>
    </row>
    <row r="21" spans="1:31" ht="21.75" customHeight="1">
      <c r="A21" s="45" t="s">
        <v>31</v>
      </c>
      <c r="B21" s="45"/>
      <c r="C21" s="45"/>
      <c r="E21" s="46">
        <v>8098207</v>
      </c>
      <c r="F21" s="46"/>
      <c r="G21" s="11"/>
      <c r="H21" s="14">
        <v>29999088463</v>
      </c>
      <c r="I21" s="11"/>
      <c r="J21" s="14">
        <v>37285220469.889603</v>
      </c>
      <c r="K21" s="11"/>
      <c r="L21" s="14">
        <v>0</v>
      </c>
      <c r="M21" s="11"/>
      <c r="N21" s="14">
        <v>0</v>
      </c>
      <c r="O21" s="11"/>
      <c r="P21" s="14">
        <v>0</v>
      </c>
      <c r="Q21" s="11"/>
      <c r="R21" s="14">
        <v>0</v>
      </c>
      <c r="S21" s="11"/>
      <c r="T21" s="14">
        <v>8098207</v>
      </c>
      <c r="U21" s="11"/>
      <c r="V21" s="14">
        <v>5080</v>
      </c>
      <c r="W21" s="11"/>
      <c r="X21" s="14">
        <v>29999088463</v>
      </c>
      <c r="Y21" s="11"/>
      <c r="Z21" s="14">
        <v>40820887928.241203</v>
      </c>
      <c r="AA21" s="11"/>
      <c r="AB21" s="15">
        <f t="shared" si="0"/>
        <v>2.3668957549942125</v>
      </c>
    </row>
    <row r="22" spans="1:31" ht="21.75" customHeight="1">
      <c r="A22" s="45" t="s">
        <v>32</v>
      </c>
      <c r="B22" s="45"/>
      <c r="C22" s="45"/>
      <c r="E22" s="46">
        <v>2266796</v>
      </c>
      <c r="F22" s="46"/>
      <c r="G22" s="11"/>
      <c r="H22" s="14">
        <v>50909946356</v>
      </c>
      <c r="I22" s="11"/>
      <c r="J22" s="14">
        <v>35853422250.704803</v>
      </c>
      <c r="K22" s="11"/>
      <c r="L22" s="14">
        <v>0</v>
      </c>
      <c r="M22" s="11"/>
      <c r="N22" s="14">
        <v>0</v>
      </c>
      <c r="O22" s="11"/>
      <c r="P22" s="14">
        <v>-30000</v>
      </c>
      <c r="Q22" s="11"/>
      <c r="R22" s="14">
        <v>451284397</v>
      </c>
      <c r="S22" s="11"/>
      <c r="T22" s="14">
        <v>2236796</v>
      </c>
      <c r="U22" s="11"/>
      <c r="V22" s="14">
        <v>17010</v>
      </c>
      <c r="W22" s="11"/>
      <c r="X22" s="14">
        <v>50236176687</v>
      </c>
      <c r="Y22" s="11"/>
      <c r="Z22" s="14">
        <v>37753789693.309196</v>
      </c>
      <c r="AA22" s="11"/>
      <c r="AB22" s="15">
        <f t="shared" si="0"/>
        <v>2.1890578352220547</v>
      </c>
    </row>
    <row r="23" spans="1:31" ht="21.75" customHeight="1">
      <c r="A23" s="45" t="s">
        <v>33</v>
      </c>
      <c r="B23" s="45"/>
      <c r="C23" s="45"/>
      <c r="E23" s="46">
        <v>2646231</v>
      </c>
      <c r="F23" s="46"/>
      <c r="G23" s="11"/>
      <c r="H23" s="14">
        <v>30041716477</v>
      </c>
      <c r="I23" s="11"/>
      <c r="J23" s="14">
        <v>28505420286.720699</v>
      </c>
      <c r="K23" s="11"/>
      <c r="L23" s="14">
        <v>0</v>
      </c>
      <c r="M23" s="11"/>
      <c r="N23" s="14">
        <v>0</v>
      </c>
      <c r="O23" s="11"/>
      <c r="P23" s="14">
        <v>0</v>
      </c>
      <c r="Q23" s="11"/>
      <c r="R23" s="14">
        <v>0</v>
      </c>
      <c r="S23" s="11"/>
      <c r="T23" s="14">
        <v>2646231</v>
      </c>
      <c r="U23" s="11"/>
      <c r="V23" s="14">
        <v>15030</v>
      </c>
      <c r="W23" s="11"/>
      <c r="X23" s="14">
        <v>30041716477</v>
      </c>
      <c r="Y23" s="11"/>
      <c r="Z23" s="14">
        <v>39465407784.5811</v>
      </c>
      <c r="AA23" s="11"/>
      <c r="AB23" s="15">
        <f t="shared" si="0"/>
        <v>2.2883016733650265</v>
      </c>
    </row>
    <row r="24" spans="1:31" ht="21.75" customHeight="1">
      <c r="A24" s="45" t="s">
        <v>34</v>
      </c>
      <c r="B24" s="45"/>
      <c r="C24" s="45"/>
      <c r="E24" s="46">
        <v>1183705</v>
      </c>
      <c r="F24" s="46"/>
      <c r="G24" s="11"/>
      <c r="H24" s="14">
        <v>8337153618</v>
      </c>
      <c r="I24" s="11"/>
      <c r="J24" s="14">
        <v>6617442646.6119003</v>
      </c>
      <c r="K24" s="11"/>
      <c r="L24" s="14">
        <v>1275664</v>
      </c>
      <c r="M24" s="11"/>
      <c r="N24" s="14">
        <v>9332088871</v>
      </c>
      <c r="O24" s="11"/>
      <c r="P24" s="14">
        <v>0</v>
      </c>
      <c r="Q24" s="11"/>
      <c r="R24" s="14">
        <v>0</v>
      </c>
      <c r="S24" s="11"/>
      <c r="T24" s="14">
        <v>2459369</v>
      </c>
      <c r="U24" s="11"/>
      <c r="V24" s="14">
        <v>5030</v>
      </c>
      <c r="W24" s="11"/>
      <c r="X24" s="14">
        <v>14048594017</v>
      </c>
      <c r="Y24" s="11"/>
      <c r="Z24" s="14">
        <v>12275001130.478901</v>
      </c>
      <c r="AA24" s="11"/>
      <c r="AB24" s="15">
        <f t="shared" si="0"/>
        <v>0.71173483828555872</v>
      </c>
    </row>
    <row r="25" spans="1:31" ht="21.75" customHeight="1">
      <c r="A25" s="45" t="s">
        <v>35</v>
      </c>
      <c r="B25" s="45"/>
      <c r="C25" s="45"/>
      <c r="E25" s="46">
        <v>446091</v>
      </c>
      <c r="F25" s="46"/>
      <c r="G25" s="11"/>
      <c r="H25" s="14">
        <v>9938416882</v>
      </c>
      <c r="I25" s="11"/>
      <c r="J25" s="14">
        <v>59287565457.385803</v>
      </c>
      <c r="K25" s="11"/>
      <c r="L25" s="14">
        <v>0</v>
      </c>
      <c r="M25" s="11"/>
      <c r="N25" s="14">
        <v>0</v>
      </c>
      <c r="O25" s="11"/>
      <c r="P25" s="14">
        <v>0</v>
      </c>
      <c r="Q25" s="11"/>
      <c r="R25" s="14">
        <v>0</v>
      </c>
      <c r="S25" s="11"/>
      <c r="T25" s="14">
        <v>446091</v>
      </c>
      <c r="U25" s="11"/>
      <c r="V25" s="14">
        <v>186050</v>
      </c>
      <c r="W25" s="11"/>
      <c r="X25" s="14">
        <v>9938416882</v>
      </c>
      <c r="Y25" s="11"/>
      <c r="Z25" s="14">
        <v>82353677417.848495</v>
      </c>
      <c r="AA25" s="11"/>
      <c r="AB25" s="15">
        <f t="shared" si="0"/>
        <v>4.7750693182157526</v>
      </c>
    </row>
    <row r="26" spans="1:31" ht="21.75" customHeight="1">
      <c r="A26" s="45" t="s">
        <v>36</v>
      </c>
      <c r="B26" s="45"/>
      <c r="C26" s="45"/>
      <c r="E26" s="46">
        <v>17790364</v>
      </c>
      <c r="F26" s="46"/>
      <c r="G26" s="11"/>
      <c r="H26" s="14">
        <v>41203133606</v>
      </c>
      <c r="I26" s="11"/>
      <c r="J26" s="14">
        <v>62596986548.3489</v>
      </c>
      <c r="K26" s="11"/>
      <c r="L26" s="14">
        <v>0</v>
      </c>
      <c r="M26" s="11"/>
      <c r="N26" s="14">
        <v>0</v>
      </c>
      <c r="O26" s="11"/>
      <c r="P26" s="14">
        <v>0</v>
      </c>
      <c r="Q26" s="11"/>
      <c r="R26" s="14">
        <v>0</v>
      </c>
      <c r="S26" s="11"/>
      <c r="T26" s="14">
        <v>17790364</v>
      </c>
      <c r="U26" s="11"/>
      <c r="V26" s="14">
        <v>5320</v>
      </c>
      <c r="W26" s="11"/>
      <c r="X26" s="14">
        <v>41203133606</v>
      </c>
      <c r="Y26" s="11"/>
      <c r="Z26" s="14">
        <v>93913132667.009598</v>
      </c>
      <c r="AA26" s="11"/>
      <c r="AB26" s="15">
        <f t="shared" si="0"/>
        <v>5.4453150416155225</v>
      </c>
    </row>
    <row r="27" spans="1:31" ht="21.75" customHeight="1">
      <c r="A27" s="45" t="s">
        <v>37</v>
      </c>
      <c r="B27" s="45"/>
      <c r="C27" s="45"/>
      <c r="E27" s="46">
        <v>1882479</v>
      </c>
      <c r="F27" s="46"/>
      <c r="G27" s="11"/>
      <c r="H27" s="14">
        <v>21531184347</v>
      </c>
      <c r="I27" s="11"/>
      <c r="J27" s="14">
        <v>7161633794.7232199</v>
      </c>
      <c r="K27" s="11"/>
      <c r="L27" s="14">
        <v>0</v>
      </c>
      <c r="M27" s="11"/>
      <c r="N27" s="14">
        <v>0</v>
      </c>
      <c r="O27" s="11"/>
      <c r="P27" s="14">
        <v>0</v>
      </c>
      <c r="Q27" s="11"/>
      <c r="R27" s="14">
        <v>0</v>
      </c>
      <c r="S27" s="11"/>
      <c r="T27" s="14">
        <v>1882479</v>
      </c>
      <c r="U27" s="11"/>
      <c r="V27" s="14">
        <v>3834</v>
      </c>
      <c r="W27" s="11"/>
      <c r="X27" s="14">
        <v>21531184347</v>
      </c>
      <c r="Y27" s="11"/>
      <c r="Z27" s="14">
        <v>7161633794.7232199</v>
      </c>
      <c r="AA27" s="11"/>
      <c r="AB27" s="15">
        <f t="shared" si="0"/>
        <v>0.41524918951668238</v>
      </c>
    </row>
    <row r="28" spans="1:31" ht="21.75" customHeight="1">
      <c r="A28" s="45" t="s">
        <v>38</v>
      </c>
      <c r="B28" s="45"/>
      <c r="C28" s="45"/>
      <c r="E28" s="46">
        <v>34413446</v>
      </c>
      <c r="F28" s="46"/>
      <c r="G28" s="11"/>
      <c r="H28" s="14">
        <v>70641940224</v>
      </c>
      <c r="I28" s="11"/>
      <c r="J28" s="14">
        <v>44459953941.270798</v>
      </c>
      <c r="K28" s="11"/>
      <c r="L28" s="14">
        <v>0</v>
      </c>
      <c r="M28" s="11"/>
      <c r="N28" s="14">
        <v>0</v>
      </c>
      <c r="O28" s="11"/>
      <c r="P28" s="14">
        <v>0</v>
      </c>
      <c r="Q28" s="11"/>
      <c r="R28" s="14">
        <v>0</v>
      </c>
      <c r="S28" s="11"/>
      <c r="T28" s="14">
        <v>34413446</v>
      </c>
      <c r="U28" s="11"/>
      <c r="V28" s="14">
        <v>1302</v>
      </c>
      <c r="W28" s="11"/>
      <c r="X28" s="14">
        <v>70641940224</v>
      </c>
      <c r="Y28" s="11"/>
      <c r="Z28" s="14">
        <v>44459953941.270798</v>
      </c>
      <c r="AA28" s="11"/>
      <c r="AB28" s="15">
        <f t="shared" si="0"/>
        <v>2.577897777133582</v>
      </c>
    </row>
    <row r="29" spans="1:31" ht="21.75" customHeight="1">
      <c r="A29" s="45" t="s">
        <v>39</v>
      </c>
      <c r="B29" s="45"/>
      <c r="C29" s="45"/>
      <c r="E29" s="46">
        <v>1427592</v>
      </c>
      <c r="F29" s="46"/>
      <c r="G29" s="11"/>
      <c r="H29" s="14">
        <v>10648772356</v>
      </c>
      <c r="I29" s="11"/>
      <c r="J29" s="14">
        <v>19746800590.9296</v>
      </c>
      <c r="K29" s="11"/>
      <c r="L29" s="14">
        <v>289000</v>
      </c>
      <c r="M29" s="11"/>
      <c r="N29" s="14">
        <v>4981144467</v>
      </c>
      <c r="O29" s="11"/>
      <c r="P29" s="14">
        <v>0</v>
      </c>
      <c r="Q29" s="11"/>
      <c r="R29" s="14">
        <v>0</v>
      </c>
      <c r="S29" s="11"/>
      <c r="T29" s="14">
        <v>1716592</v>
      </c>
      <c r="U29" s="11"/>
      <c r="V29" s="14">
        <v>19440</v>
      </c>
      <c r="W29" s="11"/>
      <c r="X29" s="14">
        <v>15629916823</v>
      </c>
      <c r="Y29" s="11"/>
      <c r="Z29" s="14">
        <v>33112594140.249599</v>
      </c>
      <c r="AA29" s="11"/>
      <c r="AB29" s="15">
        <f t="shared" si="0"/>
        <v>1.9199498708890483</v>
      </c>
    </row>
    <row r="30" spans="1:31" ht="21.75" customHeight="1">
      <c r="A30" s="45" t="s">
        <v>40</v>
      </c>
      <c r="B30" s="45"/>
      <c r="C30" s="45"/>
      <c r="E30" s="46">
        <v>15571808</v>
      </c>
      <c r="F30" s="46"/>
      <c r="G30" s="11"/>
      <c r="H30" s="14">
        <v>40634855069</v>
      </c>
      <c r="I30" s="11"/>
      <c r="J30" s="14">
        <v>21786527473.065601</v>
      </c>
      <c r="K30" s="11"/>
      <c r="L30" s="14">
        <v>0</v>
      </c>
      <c r="M30" s="11"/>
      <c r="N30" s="14">
        <v>0</v>
      </c>
      <c r="O30" s="11"/>
      <c r="P30" s="14">
        <v>0</v>
      </c>
      <c r="Q30" s="11"/>
      <c r="R30" s="14">
        <v>0</v>
      </c>
      <c r="S30" s="11"/>
      <c r="T30" s="14">
        <v>15571808</v>
      </c>
      <c r="U30" s="11"/>
      <c r="V30" s="14">
        <v>2033</v>
      </c>
      <c r="W30" s="11"/>
      <c r="X30" s="14">
        <v>40634855069</v>
      </c>
      <c r="Y30" s="11"/>
      <c r="Z30" s="14">
        <v>31412773299.817299</v>
      </c>
      <c r="AA30" s="11"/>
      <c r="AB30" s="15">
        <f t="shared" si="0"/>
        <v>1.8213900664442642</v>
      </c>
    </row>
    <row r="31" spans="1:31" ht="21.75" customHeight="1">
      <c r="A31" s="45" t="s">
        <v>41</v>
      </c>
      <c r="B31" s="45"/>
      <c r="C31" s="45"/>
      <c r="E31" s="46">
        <v>1256499</v>
      </c>
      <c r="F31" s="46"/>
      <c r="G31" s="11"/>
      <c r="H31" s="14">
        <v>7911677026</v>
      </c>
      <c r="I31" s="11"/>
      <c r="J31" s="14">
        <v>7518121164.2618999</v>
      </c>
      <c r="K31" s="11"/>
      <c r="L31" s="14">
        <v>0</v>
      </c>
      <c r="M31" s="11"/>
      <c r="N31" s="14">
        <v>0</v>
      </c>
      <c r="O31" s="11"/>
      <c r="P31" s="14">
        <v>-1256499</v>
      </c>
      <c r="Q31" s="11"/>
      <c r="R31" s="14">
        <v>8108692058</v>
      </c>
      <c r="S31" s="11"/>
      <c r="T31" s="14">
        <v>0</v>
      </c>
      <c r="U31" s="11"/>
      <c r="V31" s="14">
        <v>0</v>
      </c>
      <c r="W31" s="11"/>
      <c r="X31" s="14">
        <v>0</v>
      </c>
      <c r="Y31" s="11"/>
      <c r="Z31" s="14">
        <v>0</v>
      </c>
      <c r="AA31" s="11"/>
      <c r="AB31" s="15">
        <f t="shared" si="0"/>
        <v>0</v>
      </c>
    </row>
    <row r="32" spans="1:31" ht="21.75" customHeight="1">
      <c r="A32" s="45" t="s">
        <v>42</v>
      </c>
      <c r="B32" s="45"/>
      <c r="C32" s="45"/>
      <c r="E32" s="46">
        <v>722000</v>
      </c>
      <c r="F32" s="46"/>
      <c r="G32" s="11"/>
      <c r="H32" s="14">
        <v>9692891596</v>
      </c>
      <c r="I32" s="11"/>
      <c r="J32" s="14">
        <v>14213751769.6</v>
      </c>
      <c r="K32" s="11"/>
      <c r="L32" s="14">
        <v>0</v>
      </c>
      <c r="M32" s="11"/>
      <c r="N32" s="14">
        <v>0</v>
      </c>
      <c r="O32" s="11"/>
      <c r="P32" s="14">
        <v>0</v>
      </c>
      <c r="Q32" s="11"/>
      <c r="R32" s="14">
        <v>0</v>
      </c>
      <c r="S32" s="11"/>
      <c r="T32" s="14">
        <v>722000</v>
      </c>
      <c r="U32" s="11"/>
      <c r="V32" s="14">
        <v>26860</v>
      </c>
      <c r="W32" s="11"/>
      <c r="X32" s="14">
        <v>9692891596</v>
      </c>
      <c r="Y32" s="11"/>
      <c r="Z32" s="14">
        <v>19243012728.400002</v>
      </c>
      <c r="AA32" s="11"/>
      <c r="AB32" s="15">
        <f t="shared" si="0"/>
        <v>1.1157573353185009</v>
      </c>
    </row>
    <row r="33" spans="1:28" ht="21.75" customHeight="1">
      <c r="A33" s="45" t="s">
        <v>43</v>
      </c>
      <c r="B33" s="45"/>
      <c r="C33" s="45"/>
      <c r="E33" s="46">
        <v>12210591</v>
      </c>
      <c r="F33" s="46"/>
      <c r="G33" s="11"/>
      <c r="H33" s="14">
        <v>69167573089</v>
      </c>
      <c r="I33" s="11"/>
      <c r="J33" s="14">
        <v>172413570562.241</v>
      </c>
      <c r="K33" s="11"/>
      <c r="L33" s="14">
        <v>0</v>
      </c>
      <c r="M33" s="11"/>
      <c r="N33" s="14">
        <v>0</v>
      </c>
      <c r="O33" s="11"/>
      <c r="P33" s="14">
        <v>0</v>
      </c>
      <c r="Q33" s="11"/>
      <c r="R33" s="14">
        <v>0</v>
      </c>
      <c r="S33" s="11"/>
      <c r="T33" s="14">
        <v>12210591</v>
      </c>
      <c r="U33" s="11"/>
      <c r="V33" s="14">
        <v>22080</v>
      </c>
      <c r="W33" s="11"/>
      <c r="X33" s="14">
        <v>69167573089</v>
      </c>
      <c r="Y33" s="11"/>
      <c r="Z33" s="14">
        <v>267525765145.06601</v>
      </c>
      <c r="AA33" s="11"/>
      <c r="AB33" s="15">
        <f t="shared" si="0"/>
        <v>15.511803638042949</v>
      </c>
    </row>
    <row r="34" spans="1:28" ht="21.75" customHeight="1">
      <c r="A34" s="45" t="s">
        <v>44</v>
      </c>
      <c r="B34" s="45"/>
      <c r="C34" s="45"/>
      <c r="E34" s="46">
        <v>2004728</v>
      </c>
      <c r="F34" s="46"/>
      <c r="G34" s="11"/>
      <c r="H34" s="14">
        <v>27291208892</v>
      </c>
      <c r="I34" s="11"/>
      <c r="J34" s="14">
        <v>41813645132.811203</v>
      </c>
      <c r="K34" s="11"/>
      <c r="L34" s="14">
        <v>0</v>
      </c>
      <c r="M34" s="11"/>
      <c r="N34" s="14">
        <v>0</v>
      </c>
      <c r="O34" s="11"/>
      <c r="P34" s="14">
        <v>0</v>
      </c>
      <c r="Q34" s="11"/>
      <c r="R34" s="14">
        <v>0</v>
      </c>
      <c r="S34" s="11"/>
      <c r="T34" s="14">
        <v>2004728</v>
      </c>
      <c r="U34" s="11"/>
      <c r="V34" s="14">
        <v>30060</v>
      </c>
      <c r="W34" s="11"/>
      <c r="X34" s="14">
        <v>27291208892</v>
      </c>
      <c r="Y34" s="11"/>
      <c r="Z34" s="14">
        <v>59796297463.953598</v>
      </c>
      <c r="AA34" s="11"/>
      <c r="AB34" s="15">
        <f t="shared" si="0"/>
        <v>3.4671367972348017</v>
      </c>
    </row>
    <row r="35" spans="1:28" ht="21.75" customHeight="1">
      <c r="A35" s="45" t="s">
        <v>45</v>
      </c>
      <c r="B35" s="45"/>
      <c r="C35" s="45"/>
      <c r="E35" s="46">
        <v>257500</v>
      </c>
      <c r="F35" s="46"/>
      <c r="G35" s="11"/>
      <c r="H35" s="14">
        <v>4208347525</v>
      </c>
      <c r="I35" s="11"/>
      <c r="J35" s="14">
        <v>3927181399.25</v>
      </c>
      <c r="K35" s="11"/>
      <c r="L35" s="14">
        <v>0</v>
      </c>
      <c r="M35" s="11"/>
      <c r="N35" s="14">
        <v>0</v>
      </c>
      <c r="O35" s="11"/>
      <c r="P35" s="14">
        <v>-257500</v>
      </c>
      <c r="Q35" s="11"/>
      <c r="R35" s="14">
        <v>4088152454</v>
      </c>
      <c r="S35" s="11"/>
      <c r="T35" s="14">
        <v>0</v>
      </c>
      <c r="U35" s="11"/>
      <c r="V35" s="14">
        <v>0</v>
      </c>
      <c r="W35" s="11"/>
      <c r="X35" s="14">
        <v>0</v>
      </c>
      <c r="Y35" s="11"/>
      <c r="Z35" s="14">
        <v>0</v>
      </c>
      <c r="AA35" s="11"/>
      <c r="AB35" s="15">
        <f t="shared" si="0"/>
        <v>0</v>
      </c>
    </row>
    <row r="36" spans="1:28" ht="21.75" customHeight="1">
      <c r="A36" s="45" t="s">
        <v>46</v>
      </c>
      <c r="B36" s="45"/>
      <c r="C36" s="45"/>
      <c r="E36" s="46">
        <v>2174134</v>
      </c>
      <c r="F36" s="46"/>
      <c r="G36" s="11"/>
      <c r="H36" s="14">
        <v>25389887771</v>
      </c>
      <c r="I36" s="11"/>
      <c r="J36" s="14">
        <v>27527504567.736801</v>
      </c>
      <c r="K36" s="11"/>
      <c r="L36" s="14">
        <v>500000</v>
      </c>
      <c r="M36" s="11"/>
      <c r="N36" s="14">
        <v>8081471805</v>
      </c>
      <c r="O36" s="11"/>
      <c r="P36" s="14">
        <v>0</v>
      </c>
      <c r="Q36" s="11"/>
      <c r="R36" s="14">
        <v>0</v>
      </c>
      <c r="S36" s="11"/>
      <c r="T36" s="14">
        <v>2674134</v>
      </c>
      <c r="U36" s="11"/>
      <c r="V36" s="14">
        <v>19640</v>
      </c>
      <c r="W36" s="11"/>
      <c r="X36" s="14">
        <v>33471359576</v>
      </c>
      <c r="Y36" s="11"/>
      <c r="Z36" s="14">
        <v>52114012223.695198</v>
      </c>
      <c r="AA36" s="11"/>
      <c r="AB36" s="15">
        <f t="shared" si="0"/>
        <v>3.0216989528697695</v>
      </c>
    </row>
    <row r="37" spans="1:28" ht="21.75" customHeight="1">
      <c r="A37" s="45" t="s">
        <v>47</v>
      </c>
      <c r="B37" s="45"/>
      <c r="C37" s="45"/>
      <c r="E37" s="46">
        <v>750000</v>
      </c>
      <c r="F37" s="46"/>
      <c r="G37" s="11"/>
      <c r="H37" s="14">
        <v>6091062301</v>
      </c>
      <c r="I37" s="11"/>
      <c r="J37" s="14">
        <v>6757358700</v>
      </c>
      <c r="K37" s="11"/>
      <c r="L37" s="14">
        <v>0</v>
      </c>
      <c r="M37" s="11"/>
      <c r="N37" s="14">
        <v>0</v>
      </c>
      <c r="O37" s="11"/>
      <c r="P37" s="14">
        <v>0</v>
      </c>
      <c r="Q37" s="11"/>
      <c r="R37" s="14">
        <v>0</v>
      </c>
      <c r="S37" s="11"/>
      <c r="T37" s="14">
        <v>750000</v>
      </c>
      <c r="U37" s="11"/>
      <c r="V37" s="14">
        <v>15220</v>
      </c>
      <c r="W37" s="11"/>
      <c r="X37" s="14">
        <v>6091062301</v>
      </c>
      <c r="Y37" s="11"/>
      <c r="Z37" s="14">
        <v>11326762050</v>
      </c>
      <c r="AA37" s="11"/>
      <c r="AB37" s="15">
        <f t="shared" si="0"/>
        <v>0.65675359784192811</v>
      </c>
    </row>
    <row r="38" spans="1:28" ht="21.75" customHeight="1">
      <c r="A38" s="45" t="s">
        <v>48</v>
      </c>
      <c r="B38" s="45"/>
      <c r="C38" s="45"/>
      <c r="E38" s="46">
        <v>6238343</v>
      </c>
      <c r="F38" s="46"/>
      <c r="G38" s="11"/>
      <c r="H38" s="14">
        <v>19932859164</v>
      </c>
      <c r="I38" s="11"/>
      <c r="J38" s="14">
        <v>23355325056.2855</v>
      </c>
      <c r="K38" s="11"/>
      <c r="L38" s="14">
        <v>0</v>
      </c>
      <c r="M38" s="11"/>
      <c r="N38" s="14">
        <v>0</v>
      </c>
      <c r="O38" s="11"/>
      <c r="P38" s="14">
        <v>0</v>
      </c>
      <c r="Q38" s="11"/>
      <c r="R38" s="14">
        <v>0</v>
      </c>
      <c r="S38" s="11"/>
      <c r="T38" s="14">
        <v>6238343</v>
      </c>
      <c r="U38" s="11"/>
      <c r="V38" s="14">
        <v>5390</v>
      </c>
      <c r="W38" s="11"/>
      <c r="X38" s="14">
        <v>19932859164</v>
      </c>
      <c r="Y38" s="11"/>
      <c r="Z38" s="14">
        <v>33364750080.407902</v>
      </c>
      <c r="AA38" s="11"/>
      <c r="AB38" s="15">
        <f t="shared" si="0"/>
        <v>1.9345704941691304</v>
      </c>
    </row>
    <row r="39" spans="1:28" ht="21.75" customHeight="1">
      <c r="A39" s="45" t="s">
        <v>49</v>
      </c>
      <c r="B39" s="45"/>
      <c r="C39" s="45"/>
      <c r="E39" s="46">
        <v>5950000</v>
      </c>
      <c r="F39" s="46"/>
      <c r="G39" s="11"/>
      <c r="H39" s="14">
        <v>19752418459</v>
      </c>
      <c r="I39" s="11"/>
      <c r="J39" s="14">
        <v>33298596660</v>
      </c>
      <c r="K39" s="11"/>
      <c r="L39" s="14">
        <v>0</v>
      </c>
      <c r="M39" s="11"/>
      <c r="N39" s="14">
        <v>0</v>
      </c>
      <c r="O39" s="11"/>
      <c r="P39" s="14">
        <v>0</v>
      </c>
      <c r="Q39" s="11"/>
      <c r="R39" s="14">
        <v>0</v>
      </c>
      <c r="S39" s="11"/>
      <c r="T39" s="14">
        <v>5950000</v>
      </c>
      <c r="U39" s="11"/>
      <c r="V39" s="14">
        <v>7720</v>
      </c>
      <c r="W39" s="11"/>
      <c r="X39" s="14">
        <v>19752418459</v>
      </c>
      <c r="Y39" s="11"/>
      <c r="Z39" s="14">
        <v>45578930180</v>
      </c>
      <c r="AA39" s="11"/>
      <c r="AB39" s="15">
        <f t="shared" si="0"/>
        <v>2.642778779086389</v>
      </c>
    </row>
    <row r="40" spans="1:28" ht="21.75" customHeight="1">
      <c r="A40" s="45" t="s">
        <v>50</v>
      </c>
      <c r="B40" s="45"/>
      <c r="C40" s="45"/>
      <c r="E40" s="46">
        <v>360000</v>
      </c>
      <c r="F40" s="46"/>
      <c r="G40" s="11"/>
      <c r="H40" s="14">
        <v>3549219768</v>
      </c>
      <c r="I40" s="11"/>
      <c r="J40" s="14">
        <v>3522161592</v>
      </c>
      <c r="K40" s="11"/>
      <c r="L40" s="14">
        <v>0</v>
      </c>
      <c r="M40" s="11"/>
      <c r="N40" s="14">
        <v>0</v>
      </c>
      <c r="O40" s="11"/>
      <c r="P40" s="14">
        <v>-360000</v>
      </c>
      <c r="Q40" s="11"/>
      <c r="R40" s="14">
        <v>4858153952</v>
      </c>
      <c r="S40" s="11"/>
      <c r="T40" s="14">
        <v>0</v>
      </c>
      <c r="U40" s="11"/>
      <c r="V40" s="14">
        <v>0</v>
      </c>
      <c r="W40" s="11"/>
      <c r="X40" s="14">
        <v>0</v>
      </c>
      <c r="Y40" s="11"/>
      <c r="Z40" s="14">
        <v>0</v>
      </c>
      <c r="AA40" s="11"/>
      <c r="AB40" s="15">
        <f t="shared" si="0"/>
        <v>0</v>
      </c>
    </row>
    <row r="41" spans="1:28" ht="21.75" customHeight="1">
      <c r="A41" s="45" t="s">
        <v>51</v>
      </c>
      <c r="B41" s="45"/>
      <c r="C41" s="45"/>
      <c r="E41" s="46">
        <v>401250</v>
      </c>
      <c r="F41" s="46"/>
      <c r="G41" s="11"/>
      <c r="H41" s="14">
        <v>3821953598</v>
      </c>
      <c r="I41" s="11"/>
      <c r="J41" s="14">
        <v>5036576469.375</v>
      </c>
      <c r="K41" s="11"/>
      <c r="L41" s="14">
        <v>0</v>
      </c>
      <c r="M41" s="11"/>
      <c r="N41" s="14">
        <v>0</v>
      </c>
      <c r="O41" s="11"/>
      <c r="P41" s="14">
        <v>-401250</v>
      </c>
      <c r="Q41" s="11"/>
      <c r="R41" s="14">
        <v>6103614063</v>
      </c>
      <c r="S41" s="11"/>
      <c r="T41" s="14">
        <v>0</v>
      </c>
      <c r="U41" s="11"/>
      <c r="V41" s="14">
        <v>0</v>
      </c>
      <c r="W41" s="11"/>
      <c r="X41" s="14">
        <v>0</v>
      </c>
      <c r="Y41" s="11"/>
      <c r="Z41" s="14">
        <v>0</v>
      </c>
      <c r="AA41" s="11"/>
      <c r="AB41" s="15">
        <f t="shared" si="0"/>
        <v>0</v>
      </c>
    </row>
    <row r="42" spans="1:28" ht="21.75" customHeight="1">
      <c r="A42" s="45" t="s">
        <v>52</v>
      </c>
      <c r="B42" s="45"/>
      <c r="C42" s="45"/>
      <c r="E42" s="46">
        <v>0</v>
      </c>
      <c r="F42" s="46"/>
      <c r="G42" s="11"/>
      <c r="H42" s="14">
        <v>0</v>
      </c>
      <c r="I42" s="11"/>
      <c r="J42" s="14">
        <v>0</v>
      </c>
      <c r="K42" s="11"/>
      <c r="L42" s="14">
        <v>2700000</v>
      </c>
      <c r="M42" s="11"/>
      <c r="N42" s="14">
        <v>9580554738</v>
      </c>
      <c r="O42" s="11"/>
      <c r="P42" s="14">
        <v>0</v>
      </c>
      <c r="Q42" s="11"/>
      <c r="R42" s="14">
        <v>0</v>
      </c>
      <c r="S42" s="11"/>
      <c r="T42" s="14">
        <v>2700000</v>
      </c>
      <c r="U42" s="11"/>
      <c r="V42" s="14">
        <v>3475</v>
      </c>
      <c r="W42" s="11"/>
      <c r="X42" s="14">
        <v>9580554738</v>
      </c>
      <c r="Y42" s="11"/>
      <c r="Z42" s="14">
        <v>9309973275</v>
      </c>
      <c r="AA42" s="11"/>
      <c r="AB42" s="15">
        <f t="shared" si="0"/>
        <v>0.53981521084116446</v>
      </c>
    </row>
    <row r="43" spans="1:28" ht="21.75" customHeight="1">
      <c r="A43" s="45" t="s">
        <v>53</v>
      </c>
      <c r="B43" s="45"/>
      <c r="C43" s="45"/>
      <c r="E43" s="46">
        <v>0</v>
      </c>
      <c r="F43" s="46"/>
      <c r="G43" s="11"/>
      <c r="H43" s="14">
        <v>0</v>
      </c>
      <c r="I43" s="11"/>
      <c r="J43" s="14">
        <v>0</v>
      </c>
      <c r="K43" s="11"/>
      <c r="L43" s="14">
        <v>300000</v>
      </c>
      <c r="M43" s="11"/>
      <c r="N43" s="14">
        <v>12858909243</v>
      </c>
      <c r="O43" s="11"/>
      <c r="P43" s="14">
        <v>0</v>
      </c>
      <c r="Q43" s="11"/>
      <c r="R43" s="14">
        <v>0</v>
      </c>
      <c r="S43" s="11"/>
      <c r="T43" s="14">
        <v>300000</v>
      </c>
      <c r="U43" s="11"/>
      <c r="V43" s="14">
        <v>46700</v>
      </c>
      <c r="W43" s="11"/>
      <c r="X43" s="14">
        <v>12858909243</v>
      </c>
      <c r="Y43" s="11"/>
      <c r="Z43" s="14">
        <v>13901702700</v>
      </c>
      <c r="AA43" s="11"/>
      <c r="AB43" s="15">
        <f t="shared" si="0"/>
        <v>0.8060550070753757</v>
      </c>
    </row>
    <row r="44" spans="1:28" ht="21.75" customHeight="1">
      <c r="A44" s="45" t="s">
        <v>54</v>
      </c>
      <c r="B44" s="45"/>
      <c r="C44" s="45"/>
      <c r="E44" s="46">
        <v>0</v>
      </c>
      <c r="F44" s="46"/>
      <c r="G44" s="11"/>
      <c r="H44" s="14">
        <v>0</v>
      </c>
      <c r="I44" s="11"/>
      <c r="J44" s="14">
        <v>0</v>
      </c>
      <c r="K44" s="11"/>
      <c r="L44" s="14">
        <v>500000</v>
      </c>
      <c r="M44" s="11"/>
      <c r="N44" s="14">
        <v>8128597001</v>
      </c>
      <c r="O44" s="11"/>
      <c r="P44" s="14">
        <v>0</v>
      </c>
      <c r="Q44" s="11"/>
      <c r="R44" s="14">
        <v>0</v>
      </c>
      <c r="S44" s="11"/>
      <c r="T44" s="14">
        <v>500000</v>
      </c>
      <c r="U44" s="11"/>
      <c r="V44" s="14">
        <v>16840</v>
      </c>
      <c r="W44" s="11"/>
      <c r="X44" s="14">
        <v>8128597001</v>
      </c>
      <c r="Y44" s="11"/>
      <c r="Z44" s="14">
        <v>8354913400</v>
      </c>
      <c r="AA44" s="11"/>
      <c r="AB44" s="15">
        <f t="shared" si="0"/>
        <v>0.48443848390968336</v>
      </c>
    </row>
    <row r="45" spans="1:28" ht="21.75" customHeight="1">
      <c r="A45" s="45" t="s">
        <v>55</v>
      </c>
      <c r="B45" s="45"/>
      <c r="C45" s="45"/>
      <c r="E45" s="46">
        <v>0</v>
      </c>
      <c r="F45" s="46"/>
      <c r="G45" s="11"/>
      <c r="H45" s="14">
        <v>0</v>
      </c>
      <c r="I45" s="11"/>
      <c r="J45" s="14">
        <v>0</v>
      </c>
      <c r="K45" s="11"/>
      <c r="L45" s="14">
        <v>870000</v>
      </c>
      <c r="M45" s="11"/>
      <c r="N45" s="14">
        <v>14916334788</v>
      </c>
      <c r="O45" s="11"/>
      <c r="P45" s="14">
        <v>0</v>
      </c>
      <c r="Q45" s="11"/>
      <c r="R45" s="14">
        <v>0</v>
      </c>
      <c r="S45" s="11"/>
      <c r="T45" s="14">
        <v>870000</v>
      </c>
      <c r="U45" s="11"/>
      <c r="V45" s="14">
        <v>18250</v>
      </c>
      <c r="W45" s="11"/>
      <c r="X45" s="14">
        <v>14916334788</v>
      </c>
      <c r="Y45" s="11"/>
      <c r="Z45" s="14">
        <v>15754766925</v>
      </c>
      <c r="AA45" s="11"/>
      <c r="AB45" s="15">
        <f t="shared" si="0"/>
        <v>0.91350024088788573</v>
      </c>
    </row>
    <row r="46" spans="1:28" ht="21.75" customHeight="1">
      <c r="A46" s="45" t="s">
        <v>56</v>
      </c>
      <c r="B46" s="45"/>
      <c r="C46" s="45"/>
      <c r="E46" s="46">
        <v>0</v>
      </c>
      <c r="F46" s="46"/>
      <c r="G46" s="11"/>
      <c r="H46" s="14">
        <v>0</v>
      </c>
      <c r="I46" s="11"/>
      <c r="J46" s="14">
        <v>0</v>
      </c>
      <c r="K46" s="11"/>
      <c r="L46" s="14">
        <v>2500000</v>
      </c>
      <c r="M46" s="11"/>
      <c r="N46" s="14">
        <v>30187194835</v>
      </c>
      <c r="O46" s="11"/>
      <c r="P46" s="14">
        <v>0</v>
      </c>
      <c r="Q46" s="11"/>
      <c r="R46" s="14">
        <v>0</v>
      </c>
      <c r="S46" s="11"/>
      <c r="T46" s="14">
        <v>2500000</v>
      </c>
      <c r="U46" s="11"/>
      <c r="V46" s="14">
        <v>11670</v>
      </c>
      <c r="W46" s="11"/>
      <c r="X46" s="14">
        <v>30187194835</v>
      </c>
      <c r="Y46" s="11"/>
      <c r="Z46" s="14">
        <v>28949477250</v>
      </c>
      <c r="AA46" s="11"/>
      <c r="AB46" s="15">
        <f t="shared" si="0"/>
        <v>1.6785620864685287</v>
      </c>
    </row>
    <row r="47" spans="1:28" ht="21.75" customHeight="1">
      <c r="A47" s="45" t="s">
        <v>57</v>
      </c>
      <c r="B47" s="45"/>
      <c r="C47" s="45"/>
      <c r="E47" s="46">
        <v>0</v>
      </c>
      <c r="F47" s="46"/>
      <c r="G47" s="11"/>
      <c r="H47" s="14">
        <v>0</v>
      </c>
      <c r="I47" s="11"/>
      <c r="J47" s="14">
        <v>0</v>
      </c>
      <c r="K47" s="11"/>
      <c r="L47" s="14">
        <v>250000</v>
      </c>
      <c r="M47" s="11"/>
      <c r="N47" s="14">
        <v>9825911200</v>
      </c>
      <c r="O47" s="11"/>
      <c r="P47" s="14">
        <v>0</v>
      </c>
      <c r="Q47" s="11"/>
      <c r="R47" s="14">
        <v>0</v>
      </c>
      <c r="S47" s="11"/>
      <c r="T47" s="14">
        <v>250000</v>
      </c>
      <c r="U47" s="11"/>
      <c r="V47" s="14">
        <v>38650</v>
      </c>
      <c r="W47" s="11"/>
      <c r="X47" s="14">
        <v>9825911200</v>
      </c>
      <c r="Y47" s="11"/>
      <c r="Z47" s="14">
        <v>9587808875</v>
      </c>
      <c r="AA47" s="11"/>
      <c r="AB47" s="15">
        <f t="shared" si="0"/>
        <v>0.55592480413032253</v>
      </c>
    </row>
    <row r="48" spans="1:28" ht="21.75" customHeight="1">
      <c r="A48" s="45" t="s">
        <v>58</v>
      </c>
      <c r="B48" s="45"/>
      <c r="C48" s="45"/>
      <c r="E48" s="46">
        <v>0</v>
      </c>
      <c r="F48" s="46"/>
      <c r="G48" s="11"/>
      <c r="H48" s="14">
        <v>0</v>
      </c>
      <c r="I48" s="11"/>
      <c r="J48" s="14">
        <v>0</v>
      </c>
      <c r="K48" s="11"/>
      <c r="L48" s="14">
        <v>600000</v>
      </c>
      <c r="M48" s="11"/>
      <c r="N48" s="14">
        <v>5017330656</v>
      </c>
      <c r="O48" s="11"/>
      <c r="P48" s="14">
        <v>0</v>
      </c>
      <c r="Q48" s="11"/>
      <c r="R48" s="14">
        <v>0</v>
      </c>
      <c r="S48" s="11"/>
      <c r="T48" s="14">
        <v>600000</v>
      </c>
      <c r="U48" s="11"/>
      <c r="V48" s="14">
        <v>10350</v>
      </c>
      <c r="W48" s="11"/>
      <c r="X48" s="14">
        <v>5017330656</v>
      </c>
      <c r="Y48" s="11"/>
      <c r="Z48" s="14">
        <v>6161996700</v>
      </c>
      <c r="AA48" s="11"/>
      <c r="AB48" s="15">
        <f t="shared" si="0"/>
        <v>0.35728776544882823</v>
      </c>
    </row>
    <row r="49" spans="1:28" ht="21.75" customHeight="1">
      <c r="A49" s="45" t="s">
        <v>59</v>
      </c>
      <c r="B49" s="45"/>
      <c r="C49" s="45"/>
      <c r="E49" s="46">
        <v>0</v>
      </c>
      <c r="F49" s="46"/>
      <c r="G49" s="11"/>
      <c r="H49" s="14">
        <v>0</v>
      </c>
      <c r="I49" s="11"/>
      <c r="J49" s="14">
        <v>0</v>
      </c>
      <c r="K49" s="11"/>
      <c r="L49" s="14">
        <v>585000</v>
      </c>
      <c r="M49" s="11"/>
      <c r="N49" s="14">
        <v>4475351625</v>
      </c>
      <c r="O49" s="11"/>
      <c r="P49" s="14">
        <v>0</v>
      </c>
      <c r="Q49" s="11"/>
      <c r="R49" s="14">
        <v>0</v>
      </c>
      <c r="S49" s="11"/>
      <c r="T49" s="14">
        <v>585000</v>
      </c>
      <c r="U49" s="11"/>
      <c r="V49" s="14">
        <v>7392</v>
      </c>
      <c r="W49" s="11"/>
      <c r="X49" s="14">
        <v>4475351625</v>
      </c>
      <c r="Y49" s="11"/>
      <c r="Z49" s="14">
        <v>4290893006.4000001</v>
      </c>
      <c r="AA49" s="11"/>
      <c r="AB49" s="15">
        <f t="shared" si="0"/>
        <v>0.24879655875775794</v>
      </c>
    </row>
    <row r="50" spans="1:28" ht="21.75" customHeight="1">
      <c r="A50" s="45" t="s">
        <v>60</v>
      </c>
      <c r="B50" s="45"/>
      <c r="C50" s="45"/>
      <c r="E50" s="46">
        <v>0</v>
      </c>
      <c r="F50" s="46"/>
      <c r="G50" s="11"/>
      <c r="H50" s="14">
        <v>0</v>
      </c>
      <c r="I50" s="11"/>
      <c r="J50" s="14">
        <v>0</v>
      </c>
      <c r="K50" s="11"/>
      <c r="L50" s="14">
        <v>438000</v>
      </c>
      <c r="M50" s="11"/>
      <c r="N50" s="14">
        <v>10583709528</v>
      </c>
      <c r="O50" s="11"/>
      <c r="P50" s="14">
        <v>0</v>
      </c>
      <c r="Q50" s="11"/>
      <c r="R50" s="14">
        <v>0</v>
      </c>
      <c r="S50" s="11"/>
      <c r="T50" s="14">
        <v>438000</v>
      </c>
      <c r="U50" s="11"/>
      <c r="V50" s="14">
        <v>29100</v>
      </c>
      <c r="W50" s="11"/>
      <c r="X50" s="14">
        <v>10583709528</v>
      </c>
      <c r="Y50" s="11"/>
      <c r="Z50" s="14">
        <v>12647274966</v>
      </c>
      <c r="AA50" s="11"/>
      <c r="AB50" s="15">
        <f t="shared" si="0"/>
        <v>0.73332019337482679</v>
      </c>
    </row>
    <row r="51" spans="1:28" ht="21.75" customHeight="1">
      <c r="A51" s="47" t="s">
        <v>61</v>
      </c>
      <c r="B51" s="47"/>
      <c r="C51" s="47"/>
      <c r="D51" s="8"/>
      <c r="E51" s="46">
        <v>0</v>
      </c>
      <c r="F51" s="48"/>
      <c r="G51" s="11"/>
      <c r="H51" s="16">
        <v>0</v>
      </c>
      <c r="I51" s="11"/>
      <c r="J51" s="16">
        <v>0</v>
      </c>
      <c r="K51" s="11"/>
      <c r="L51" s="16">
        <v>768552</v>
      </c>
      <c r="M51" s="11"/>
      <c r="N51" s="16">
        <v>0</v>
      </c>
      <c r="O51" s="11"/>
      <c r="P51" s="25">
        <v>0</v>
      </c>
      <c r="Q51" s="11"/>
      <c r="R51" s="16">
        <v>0</v>
      </c>
      <c r="S51" s="11"/>
      <c r="T51" s="25">
        <v>768552</v>
      </c>
      <c r="U51" s="11"/>
      <c r="V51" s="25">
        <v>4030</v>
      </c>
      <c r="W51" s="11"/>
      <c r="X51" s="16">
        <v>3620648472</v>
      </c>
      <c r="Y51" s="11"/>
      <c r="Z51" s="16">
        <f>3073322704.9512-13</f>
        <v>3073322691.9512</v>
      </c>
      <c r="AA51" s="11"/>
      <c r="AB51" s="17">
        <f t="shared" si="0"/>
        <v>0.17819882914095389</v>
      </c>
    </row>
    <row r="52" spans="1:28" ht="21.75" customHeight="1">
      <c r="A52" s="49" t="s">
        <v>62</v>
      </c>
      <c r="B52" s="49"/>
      <c r="C52" s="49"/>
      <c r="D52" s="49"/>
      <c r="E52" s="11"/>
      <c r="F52" s="25"/>
      <c r="G52" s="11"/>
      <c r="H52" s="18">
        <v>786120076390</v>
      </c>
      <c r="I52" s="11"/>
      <c r="J52" s="18">
        <v>1061814049190.21</v>
      </c>
      <c r="K52" s="11"/>
      <c r="L52" s="18">
        <v>12276216</v>
      </c>
      <c r="M52" s="11"/>
      <c r="N52" s="18">
        <v>135083502480</v>
      </c>
      <c r="O52" s="11"/>
      <c r="P52" s="25"/>
      <c r="Q52" s="11"/>
      <c r="R52" s="18">
        <v>28625697831</v>
      </c>
      <c r="S52" s="11"/>
      <c r="T52" s="25"/>
      <c r="U52" s="28"/>
      <c r="V52" s="25"/>
      <c r="W52" s="11"/>
      <c r="X52" s="18">
        <v>895768830666</v>
      </c>
      <c r="Y52" s="11"/>
      <c r="Z52" s="18">
        <f>SUM(Z9:Z51)</f>
        <v>1670229578826.5093</v>
      </c>
      <c r="AA52" s="11"/>
      <c r="AB52" s="19">
        <f>SUM(AB9:AB51)</f>
        <v>96.844030118591434</v>
      </c>
    </row>
    <row r="54" spans="1:28">
      <c r="J54" s="21"/>
    </row>
    <row r="55" spans="1:28">
      <c r="Z55" s="21"/>
    </row>
    <row r="57" spans="1:28">
      <c r="J57" s="21"/>
      <c r="Z57" s="21"/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34"/>
  <sheetViews>
    <sheetView rightToLeft="1" topLeftCell="A4" workbookViewId="0">
      <selection activeCell="W17" sqref="W17:W18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4.85546875" bestFit="1" customWidth="1"/>
    <col min="8" max="8" width="1.28515625" customWidth="1"/>
    <col min="9" max="9" width="15.140625" bestFit="1" customWidth="1"/>
    <col min="10" max="10" width="1.28515625" customWidth="1"/>
    <col min="11" max="11" width="10.7109375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4.85546875" bestFit="1" customWidth="1"/>
    <col min="23" max="23" width="16.140625" bestFit="1" customWidth="1"/>
    <col min="26" max="26" width="17.28515625" style="23" bestFit="1" customWidth="1"/>
  </cols>
  <sheetData>
    <row r="1" spans="1:26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6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6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6" ht="14.45" customHeight="1"/>
    <row r="5" spans="1:26" ht="24" customHeight="1">
      <c r="A5" s="40" t="s">
        <v>136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6" ht="24" customHeight="1">
      <c r="A6" s="41" t="s">
        <v>84</v>
      </c>
      <c r="C6" s="41" t="s">
        <v>100</v>
      </c>
      <c r="D6" s="41"/>
      <c r="E6" s="41"/>
      <c r="F6" s="41"/>
      <c r="G6" s="41"/>
      <c r="H6" s="41"/>
      <c r="I6" s="41"/>
      <c r="K6" s="41" t="s">
        <v>101</v>
      </c>
      <c r="L6" s="41"/>
      <c r="M6" s="41"/>
      <c r="N6" s="41"/>
      <c r="O6" s="41"/>
      <c r="P6" s="41"/>
      <c r="Q6" s="41"/>
      <c r="R6" s="41"/>
    </row>
    <row r="7" spans="1:26" ht="46.5" customHeight="1">
      <c r="A7" s="41"/>
      <c r="C7" s="10" t="s">
        <v>13</v>
      </c>
      <c r="D7" s="3"/>
      <c r="E7" s="10" t="s">
        <v>137</v>
      </c>
      <c r="F7" s="3"/>
      <c r="G7" s="10" t="s">
        <v>138</v>
      </c>
      <c r="H7" s="3"/>
      <c r="I7" s="10" t="s">
        <v>139</v>
      </c>
      <c r="K7" s="10" t="s">
        <v>13</v>
      </c>
      <c r="L7" s="3"/>
      <c r="M7" s="10" t="s">
        <v>137</v>
      </c>
      <c r="N7" s="3"/>
      <c r="O7" s="10" t="s">
        <v>138</v>
      </c>
      <c r="P7" s="3"/>
      <c r="Q7" s="51" t="s">
        <v>139</v>
      </c>
      <c r="R7" s="51"/>
    </row>
    <row r="8" spans="1:26" ht="21.75" customHeight="1">
      <c r="A8" s="5" t="s">
        <v>32</v>
      </c>
      <c r="C8" s="12">
        <v>30000</v>
      </c>
      <c r="D8" s="11"/>
      <c r="E8" s="12">
        <v>451284397</v>
      </c>
      <c r="F8" s="11"/>
      <c r="G8" s="12">
        <f>631679082</f>
        <v>631679082</v>
      </c>
      <c r="H8" s="11"/>
      <c r="I8" s="12">
        <f>E8-G8</f>
        <v>-180394685</v>
      </c>
      <c r="J8" s="11"/>
      <c r="K8" s="12">
        <v>30000</v>
      </c>
      <c r="L8" s="11"/>
      <c r="M8" s="12">
        <v>451284397</v>
      </c>
      <c r="N8" s="11"/>
      <c r="O8" s="12">
        <v>631679082</v>
      </c>
      <c r="P8" s="11"/>
      <c r="Q8" s="44">
        <v>-180394685</v>
      </c>
      <c r="R8" s="44"/>
      <c r="V8" s="36"/>
      <c r="W8" s="31"/>
      <c r="X8" s="31"/>
      <c r="Y8" s="31"/>
      <c r="Z8" s="37"/>
    </row>
    <row r="9" spans="1:26" ht="21.75" customHeight="1">
      <c r="A9" s="6" t="s">
        <v>30</v>
      </c>
      <c r="C9" s="14">
        <v>562500</v>
      </c>
      <c r="D9" s="11"/>
      <c r="E9" s="14">
        <v>5015800907</v>
      </c>
      <c r="F9" s="11"/>
      <c r="G9" s="14">
        <f>5575937231-1010254894</f>
        <v>4565682337</v>
      </c>
      <c r="H9" s="11"/>
      <c r="I9" s="14">
        <f t="shared" ref="I9:I13" si="0">E9-G9</f>
        <v>450118570</v>
      </c>
      <c r="J9" s="11"/>
      <c r="K9" s="14">
        <v>562500</v>
      </c>
      <c r="L9" s="11"/>
      <c r="M9" s="14">
        <v>5015800907</v>
      </c>
      <c r="N9" s="11"/>
      <c r="O9" s="14">
        <v>5575937231</v>
      </c>
      <c r="P9" s="11"/>
      <c r="Q9" s="46">
        <v>-560136324</v>
      </c>
      <c r="R9" s="46"/>
      <c r="V9" s="31"/>
      <c r="W9" s="31"/>
      <c r="X9" s="31"/>
      <c r="Y9" s="31"/>
      <c r="Z9" s="37"/>
    </row>
    <row r="10" spans="1:26" ht="21.75" customHeight="1">
      <c r="A10" s="6" t="s">
        <v>50</v>
      </c>
      <c r="C10" s="14">
        <v>360000</v>
      </c>
      <c r="D10" s="11"/>
      <c r="E10" s="14">
        <v>4858153952</v>
      </c>
      <c r="F10" s="11"/>
      <c r="G10" s="14">
        <f>4543802784-1021641192</f>
        <v>3522161592</v>
      </c>
      <c r="H10" s="11"/>
      <c r="I10" s="14">
        <f t="shared" si="0"/>
        <v>1335992360</v>
      </c>
      <c r="J10" s="11"/>
      <c r="K10" s="14">
        <v>360000</v>
      </c>
      <c r="L10" s="11"/>
      <c r="M10" s="14">
        <v>4858153952</v>
      </c>
      <c r="N10" s="11"/>
      <c r="O10" s="14">
        <v>4543802784</v>
      </c>
      <c r="P10" s="11"/>
      <c r="Q10" s="46">
        <v>314351168</v>
      </c>
      <c r="R10" s="46"/>
      <c r="V10" s="31"/>
      <c r="W10" s="31"/>
      <c r="X10" s="31"/>
      <c r="Y10" s="31"/>
      <c r="Z10" s="37"/>
    </row>
    <row r="11" spans="1:26" ht="21.75" customHeight="1">
      <c r="A11" s="6" t="s">
        <v>41</v>
      </c>
      <c r="C11" s="14">
        <v>1256499</v>
      </c>
      <c r="D11" s="11"/>
      <c r="E11" s="14">
        <v>8108692058</v>
      </c>
      <c r="F11" s="11"/>
      <c r="G11" s="14">
        <f>7911677026-393555862</f>
        <v>7518121164</v>
      </c>
      <c r="H11" s="11"/>
      <c r="I11" s="14">
        <f t="shared" si="0"/>
        <v>590570894</v>
      </c>
      <c r="J11" s="11"/>
      <c r="K11" s="14">
        <v>2513000</v>
      </c>
      <c r="L11" s="11"/>
      <c r="M11" s="14">
        <v>17808704885</v>
      </c>
      <c r="N11" s="11"/>
      <c r="O11" s="14">
        <v>15823366650</v>
      </c>
      <c r="P11" s="11"/>
      <c r="Q11" s="46">
        <v>1985338235</v>
      </c>
      <c r="R11" s="46"/>
      <c r="V11" s="31"/>
      <c r="W11" s="31"/>
      <c r="X11" s="31"/>
      <c r="Y11" s="31"/>
      <c r="Z11" s="37"/>
    </row>
    <row r="12" spans="1:26" ht="21.75" customHeight="1">
      <c r="A12" s="6" t="s">
        <v>45</v>
      </c>
      <c r="C12" s="14">
        <v>257500</v>
      </c>
      <c r="D12" s="11"/>
      <c r="E12" s="14">
        <v>4088152454</v>
      </c>
      <c r="F12" s="11"/>
      <c r="G12" s="14">
        <f>5176622976-1249441577</f>
        <v>3927181399</v>
      </c>
      <c r="H12" s="11"/>
      <c r="I12" s="14">
        <f t="shared" si="0"/>
        <v>160971055</v>
      </c>
      <c r="J12" s="11"/>
      <c r="K12" s="14">
        <v>515000</v>
      </c>
      <c r="L12" s="11"/>
      <c r="M12" s="14">
        <v>9644901684</v>
      </c>
      <c r="N12" s="11"/>
      <c r="O12" s="14">
        <v>10353245953</v>
      </c>
      <c r="P12" s="11"/>
      <c r="Q12" s="46">
        <v>-708344269</v>
      </c>
      <c r="R12" s="46"/>
      <c r="V12" s="31"/>
      <c r="W12" s="31"/>
      <c r="X12" s="31"/>
      <c r="Y12" s="31"/>
      <c r="Z12" s="37"/>
    </row>
    <row r="13" spans="1:26" ht="21.75" customHeight="1">
      <c r="A13" s="6" t="s">
        <v>51</v>
      </c>
      <c r="C13" s="14">
        <v>401250</v>
      </c>
      <c r="D13" s="11"/>
      <c r="E13" s="14">
        <v>6103614063</v>
      </c>
      <c r="F13" s="11"/>
      <c r="G13" s="14">
        <f>3941668541+1094907928</f>
        <v>5036576469</v>
      </c>
      <c r="H13" s="11"/>
      <c r="I13" s="14">
        <f t="shared" si="0"/>
        <v>1067037594</v>
      </c>
      <c r="J13" s="11"/>
      <c r="K13" s="14">
        <v>535000</v>
      </c>
      <c r="L13" s="11"/>
      <c r="M13" s="14">
        <v>10781857096</v>
      </c>
      <c r="N13" s="11"/>
      <c r="O13" s="14">
        <v>7883337082</v>
      </c>
      <c r="P13" s="11"/>
      <c r="Q13" s="46">
        <v>2898520014</v>
      </c>
      <c r="R13" s="46"/>
      <c r="V13" s="31"/>
      <c r="W13" s="31"/>
      <c r="X13" s="31"/>
      <c r="Y13" s="31"/>
      <c r="Z13" s="37"/>
    </row>
    <row r="14" spans="1:26" ht="21.75" customHeight="1">
      <c r="A14" s="6" t="s">
        <v>43</v>
      </c>
      <c r="C14" s="14">
        <v>0</v>
      </c>
      <c r="D14" s="11"/>
      <c r="E14" s="14">
        <v>0</v>
      </c>
      <c r="F14" s="11"/>
      <c r="G14" s="14">
        <v>0</v>
      </c>
      <c r="H14" s="11"/>
      <c r="I14" s="14">
        <v>0</v>
      </c>
      <c r="J14" s="11"/>
      <c r="K14" s="14">
        <v>361294</v>
      </c>
      <c r="L14" s="11"/>
      <c r="M14" s="14">
        <v>5576556530</v>
      </c>
      <c r="N14" s="11"/>
      <c r="O14" s="14">
        <v>4147858851</v>
      </c>
      <c r="P14" s="11"/>
      <c r="Q14" s="46">
        <v>1428697679</v>
      </c>
      <c r="R14" s="46"/>
      <c r="V14" s="31"/>
      <c r="W14" s="31"/>
      <c r="X14" s="31"/>
      <c r="Y14" s="31"/>
      <c r="Z14" s="37"/>
    </row>
    <row r="15" spans="1:26" ht="21.75" customHeight="1">
      <c r="A15" s="6" t="s">
        <v>106</v>
      </c>
      <c r="C15" s="14">
        <v>0</v>
      </c>
      <c r="D15" s="11"/>
      <c r="E15" s="14">
        <v>0</v>
      </c>
      <c r="F15" s="11"/>
      <c r="G15" s="14">
        <v>0</v>
      </c>
      <c r="H15" s="11"/>
      <c r="I15" s="14">
        <v>0</v>
      </c>
      <c r="J15" s="11"/>
      <c r="K15" s="14">
        <v>4670431</v>
      </c>
      <c r="L15" s="11"/>
      <c r="M15" s="14">
        <v>37964634662</v>
      </c>
      <c r="N15" s="11"/>
      <c r="O15" s="14">
        <v>40874777973</v>
      </c>
      <c r="P15" s="11"/>
      <c r="Q15" s="46">
        <v>-2910143311</v>
      </c>
      <c r="R15" s="46"/>
      <c r="V15" s="31"/>
      <c r="W15" s="31"/>
      <c r="X15" s="31"/>
      <c r="Y15" s="31"/>
      <c r="Z15" s="37"/>
    </row>
    <row r="16" spans="1:26" ht="21.75" customHeight="1">
      <c r="A16" s="6" t="s">
        <v>46</v>
      </c>
      <c r="C16" s="14">
        <v>0</v>
      </c>
      <c r="D16" s="11"/>
      <c r="E16" s="14">
        <v>0</v>
      </c>
      <c r="F16" s="11"/>
      <c r="G16" s="14">
        <v>0</v>
      </c>
      <c r="H16" s="11"/>
      <c r="I16" s="14">
        <v>0</v>
      </c>
      <c r="J16" s="11"/>
      <c r="K16" s="14">
        <v>1756530</v>
      </c>
      <c r="L16" s="11"/>
      <c r="M16" s="14">
        <v>29629542894</v>
      </c>
      <c r="N16" s="11"/>
      <c r="O16" s="14">
        <v>26318575542</v>
      </c>
      <c r="P16" s="11"/>
      <c r="Q16" s="46">
        <v>3310967352</v>
      </c>
      <c r="R16" s="46"/>
      <c r="V16" s="31"/>
      <c r="W16" s="31"/>
      <c r="X16" s="31"/>
      <c r="Y16" s="31"/>
      <c r="Z16" s="37"/>
    </row>
    <row r="17" spans="1:26" ht="21.75" customHeight="1">
      <c r="A17" s="6" t="s">
        <v>20</v>
      </c>
      <c r="C17" s="14">
        <v>0</v>
      </c>
      <c r="D17" s="11"/>
      <c r="E17" s="14">
        <v>0</v>
      </c>
      <c r="F17" s="11"/>
      <c r="G17" s="14">
        <v>0</v>
      </c>
      <c r="H17" s="11"/>
      <c r="I17" s="14">
        <v>0</v>
      </c>
      <c r="J17" s="11"/>
      <c r="K17" s="14">
        <v>5012786</v>
      </c>
      <c r="L17" s="11"/>
      <c r="M17" s="14">
        <v>32304250496</v>
      </c>
      <c r="N17" s="11"/>
      <c r="O17" s="14">
        <v>30938511165</v>
      </c>
      <c r="P17" s="11"/>
      <c r="Q17" s="46">
        <v>1365739331</v>
      </c>
      <c r="R17" s="46"/>
      <c r="V17" s="31"/>
      <c r="W17" s="31"/>
      <c r="X17" s="31"/>
      <c r="Y17" s="31"/>
      <c r="Z17" s="37"/>
    </row>
    <row r="18" spans="1:26" ht="21.75" customHeight="1">
      <c r="A18" s="6" t="s">
        <v>107</v>
      </c>
      <c r="C18" s="14">
        <v>0</v>
      </c>
      <c r="D18" s="11"/>
      <c r="E18" s="14">
        <v>0</v>
      </c>
      <c r="F18" s="11"/>
      <c r="G18" s="14">
        <v>0</v>
      </c>
      <c r="H18" s="11"/>
      <c r="I18" s="14">
        <v>0</v>
      </c>
      <c r="J18" s="11"/>
      <c r="K18" s="14">
        <v>3088300</v>
      </c>
      <c r="L18" s="11"/>
      <c r="M18" s="14">
        <v>21869926329</v>
      </c>
      <c r="N18" s="11"/>
      <c r="O18" s="14">
        <v>22983205807</v>
      </c>
      <c r="P18" s="11"/>
      <c r="Q18" s="46">
        <v>-1113279478</v>
      </c>
      <c r="R18" s="46"/>
      <c r="V18" s="31"/>
      <c r="W18" s="31"/>
      <c r="X18" s="31"/>
      <c r="Y18" s="31"/>
      <c r="Z18" s="37"/>
    </row>
    <row r="19" spans="1:26" ht="21.75" customHeight="1">
      <c r="A19" s="6" t="s">
        <v>42</v>
      </c>
      <c r="C19" s="14">
        <v>0</v>
      </c>
      <c r="D19" s="11"/>
      <c r="E19" s="14">
        <v>0</v>
      </c>
      <c r="F19" s="11"/>
      <c r="G19" s="14">
        <v>0</v>
      </c>
      <c r="H19" s="11"/>
      <c r="I19" s="14">
        <v>0</v>
      </c>
      <c r="J19" s="11"/>
      <c r="K19" s="14">
        <v>1400000</v>
      </c>
      <c r="L19" s="11"/>
      <c r="M19" s="14">
        <v>27089049239</v>
      </c>
      <c r="N19" s="11"/>
      <c r="O19" s="14">
        <v>26963944963</v>
      </c>
      <c r="P19" s="11"/>
      <c r="Q19" s="46">
        <v>125104276</v>
      </c>
      <c r="R19" s="46"/>
      <c r="V19" s="31"/>
      <c r="W19" s="31"/>
      <c r="X19" s="31"/>
      <c r="Y19" s="31"/>
      <c r="Z19" s="37"/>
    </row>
    <row r="20" spans="1:26" ht="21.75" customHeight="1">
      <c r="A20" s="6" t="s">
        <v>48</v>
      </c>
      <c r="C20" s="14">
        <v>0</v>
      </c>
      <c r="D20" s="11"/>
      <c r="E20" s="14">
        <v>0</v>
      </c>
      <c r="F20" s="11"/>
      <c r="G20" s="14">
        <v>0</v>
      </c>
      <c r="H20" s="11"/>
      <c r="I20" s="14">
        <v>0</v>
      </c>
      <c r="J20" s="11"/>
      <c r="K20" s="14">
        <v>315742</v>
      </c>
      <c r="L20" s="11"/>
      <c r="M20" s="14">
        <v>1248160465</v>
      </c>
      <c r="N20" s="11"/>
      <c r="O20" s="14">
        <v>1288608262</v>
      </c>
      <c r="P20" s="11"/>
      <c r="Q20" s="46">
        <v>-40447797</v>
      </c>
      <c r="R20" s="46"/>
      <c r="V20" s="31"/>
      <c r="W20" s="31"/>
      <c r="X20" s="31"/>
      <c r="Y20" s="31"/>
      <c r="Z20" s="37"/>
    </row>
    <row r="21" spans="1:26" ht="21.75" customHeight="1">
      <c r="A21" s="6" t="s">
        <v>49</v>
      </c>
      <c r="C21" s="14">
        <v>0</v>
      </c>
      <c r="D21" s="11"/>
      <c r="E21" s="14">
        <v>0</v>
      </c>
      <c r="F21" s="11"/>
      <c r="G21" s="14">
        <v>0</v>
      </c>
      <c r="H21" s="11"/>
      <c r="I21" s="14">
        <v>0</v>
      </c>
      <c r="J21" s="11"/>
      <c r="K21" s="14">
        <v>900000</v>
      </c>
      <c r="L21" s="11"/>
      <c r="M21" s="14">
        <v>5054623402</v>
      </c>
      <c r="N21" s="11"/>
      <c r="O21" s="14">
        <v>4182120369</v>
      </c>
      <c r="P21" s="11"/>
      <c r="Q21" s="46">
        <v>872503033</v>
      </c>
      <c r="R21" s="46"/>
      <c r="V21" s="31"/>
      <c r="W21" s="31"/>
      <c r="X21" s="31"/>
      <c r="Y21" s="31"/>
      <c r="Z21" s="37"/>
    </row>
    <row r="22" spans="1:26" ht="21.75" customHeight="1">
      <c r="A22" s="6" t="s">
        <v>108</v>
      </c>
      <c r="C22" s="14">
        <v>0</v>
      </c>
      <c r="D22" s="11"/>
      <c r="E22" s="14">
        <v>0</v>
      </c>
      <c r="F22" s="11"/>
      <c r="G22" s="14">
        <v>0</v>
      </c>
      <c r="H22" s="11"/>
      <c r="I22" s="14">
        <v>0</v>
      </c>
      <c r="J22" s="11"/>
      <c r="K22" s="14">
        <v>680073</v>
      </c>
      <c r="L22" s="11"/>
      <c r="M22" s="14">
        <v>12470600390</v>
      </c>
      <c r="N22" s="11"/>
      <c r="O22" s="14">
        <v>13104927413</v>
      </c>
      <c r="P22" s="11"/>
      <c r="Q22" s="46">
        <v>-634327023</v>
      </c>
      <c r="R22" s="46"/>
      <c r="V22" s="31"/>
      <c r="W22" s="31"/>
      <c r="X22" s="31"/>
      <c r="Y22" s="31"/>
      <c r="Z22" s="37"/>
    </row>
    <row r="23" spans="1:26" ht="21.75" customHeight="1">
      <c r="A23" s="7" t="s">
        <v>47</v>
      </c>
      <c r="C23" s="16">
        <v>0</v>
      </c>
      <c r="D23" s="11"/>
      <c r="E23" s="16">
        <v>0</v>
      </c>
      <c r="F23" s="11"/>
      <c r="G23" s="16">
        <v>0</v>
      </c>
      <c r="H23" s="11"/>
      <c r="I23" s="16">
        <v>0</v>
      </c>
      <c r="J23" s="11"/>
      <c r="K23" s="16">
        <v>750000</v>
      </c>
      <c r="L23" s="11"/>
      <c r="M23" s="16">
        <v>7213192461</v>
      </c>
      <c r="N23" s="11"/>
      <c r="O23" s="16">
        <v>6091062299</v>
      </c>
      <c r="P23" s="11"/>
      <c r="Q23" s="50">
        <v>1122130162</v>
      </c>
      <c r="R23" s="50"/>
      <c r="V23" s="31"/>
      <c r="W23" s="31"/>
      <c r="X23" s="31"/>
      <c r="Y23" s="31"/>
      <c r="Z23" s="37"/>
    </row>
    <row r="24" spans="1:26" ht="21.75" customHeight="1" thickBot="1">
      <c r="A24" s="9" t="s">
        <v>62</v>
      </c>
      <c r="C24" s="18">
        <v>2867749</v>
      </c>
      <c r="D24" s="11"/>
      <c r="E24" s="18">
        <f>SUM(E8:E23)</f>
        <v>28625697831</v>
      </c>
      <c r="F24" s="11"/>
      <c r="G24" s="18">
        <f>SUM(G8:G23)</f>
        <v>25201402043</v>
      </c>
      <c r="H24" s="11"/>
      <c r="I24" s="18">
        <f>SUM(I8:I23)</f>
        <v>3424295788</v>
      </c>
      <c r="J24" s="11"/>
      <c r="K24" s="18">
        <v>23450656</v>
      </c>
      <c r="L24" s="11"/>
      <c r="M24" s="18">
        <v>228981239789</v>
      </c>
      <c r="N24" s="11"/>
      <c r="O24" s="18">
        <v>221704961426</v>
      </c>
      <c r="P24" s="11"/>
      <c r="Q24" s="52">
        <v>7276278363</v>
      </c>
      <c r="R24" s="52"/>
      <c r="V24" s="31"/>
      <c r="W24" s="31"/>
      <c r="X24" s="31"/>
      <c r="Y24" s="31"/>
      <c r="Z24" s="37"/>
    </row>
    <row r="25" spans="1:26" ht="13.5" thickTop="1">
      <c r="V25" s="31"/>
      <c r="W25" s="31"/>
      <c r="X25" s="31"/>
      <c r="Y25" s="31"/>
      <c r="Z25" s="37"/>
    </row>
    <row r="26" spans="1:26">
      <c r="I26" s="21"/>
      <c r="Q26" s="21"/>
      <c r="V26" s="31"/>
      <c r="W26" s="31"/>
      <c r="X26" s="31"/>
      <c r="Y26" s="31"/>
      <c r="Z26" s="37"/>
    </row>
    <row r="27" spans="1:26">
      <c r="I27" s="21"/>
      <c r="Q27" s="21"/>
      <c r="V27" s="36"/>
      <c r="W27" s="36"/>
      <c r="X27" s="31"/>
      <c r="Y27" s="31"/>
      <c r="Z27" s="37"/>
    </row>
    <row r="28" spans="1:26">
      <c r="I28" s="21"/>
      <c r="Q28" s="21"/>
      <c r="V28" s="36"/>
      <c r="W28" s="36"/>
      <c r="X28" s="31"/>
      <c r="Y28" s="31"/>
      <c r="Z28" s="37"/>
    </row>
    <row r="29" spans="1:26" ht="18.75">
      <c r="I29" s="21"/>
      <c r="Q29" s="21"/>
      <c r="V29" s="36"/>
      <c r="W29" s="25"/>
      <c r="X29" s="31"/>
      <c r="Y29" s="31"/>
      <c r="Z29" s="37"/>
    </row>
    <row r="30" spans="1:26">
      <c r="V30" s="31"/>
      <c r="W30" s="36"/>
      <c r="X30" s="31"/>
      <c r="Y30" s="31"/>
      <c r="Z30" s="37"/>
    </row>
    <row r="31" spans="1:26">
      <c r="I31" s="21"/>
      <c r="Q31" s="21"/>
      <c r="V31" s="21"/>
      <c r="W31" s="21"/>
    </row>
    <row r="32" spans="1:26">
      <c r="V32" s="21"/>
      <c r="W32" s="21"/>
    </row>
    <row r="33" spans="22:23">
      <c r="V33" s="21"/>
      <c r="W33" s="21"/>
    </row>
    <row r="34" spans="22:23">
      <c r="V34" s="21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conditionalFormatting sqref="W29">
    <cfRule type="duplicateValues" dxfId="0" priority="1"/>
  </conditionalFormatting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62"/>
  <sheetViews>
    <sheetView rightToLeft="1" topLeftCell="A19" workbookViewId="0">
      <selection activeCell="U19" sqref="U19"/>
    </sheetView>
  </sheetViews>
  <sheetFormatPr defaultRowHeight="18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42578125" bestFit="1" customWidth="1"/>
    <col min="8" max="8" width="1.28515625" customWidth="1"/>
    <col min="9" max="9" width="18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  <col min="20" max="20" width="29.28515625" style="6" customWidth="1"/>
    <col min="21" max="21" width="18.5703125" style="14" customWidth="1"/>
  </cols>
  <sheetData>
    <row r="1" spans="1:1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/>
    <row r="5" spans="1:18" ht="19.5" customHeight="1">
      <c r="A5" s="40" t="s">
        <v>140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8.75" customHeight="1">
      <c r="A6" s="41" t="s">
        <v>84</v>
      </c>
      <c r="C6" s="41" t="s">
        <v>100</v>
      </c>
      <c r="D6" s="41"/>
      <c r="E6" s="41"/>
      <c r="F6" s="41"/>
      <c r="G6" s="41"/>
      <c r="H6" s="41"/>
      <c r="I6" s="41"/>
      <c r="K6" s="41" t="s">
        <v>101</v>
      </c>
      <c r="L6" s="41"/>
      <c r="M6" s="41"/>
      <c r="N6" s="41"/>
      <c r="O6" s="41"/>
      <c r="P6" s="41"/>
      <c r="Q6" s="41"/>
      <c r="R6" s="41"/>
    </row>
    <row r="7" spans="1:18" ht="43.5" customHeight="1">
      <c r="A7" s="41"/>
      <c r="C7" s="10" t="s">
        <v>13</v>
      </c>
      <c r="D7" s="3"/>
      <c r="E7" s="10" t="s">
        <v>15</v>
      </c>
      <c r="F7" s="3"/>
      <c r="G7" s="10" t="s">
        <v>138</v>
      </c>
      <c r="H7" s="3"/>
      <c r="I7" s="10" t="s">
        <v>141</v>
      </c>
      <c r="K7" s="10" t="s">
        <v>13</v>
      </c>
      <c r="L7" s="3"/>
      <c r="M7" s="10" t="s">
        <v>15</v>
      </c>
      <c r="N7" s="3"/>
      <c r="O7" s="10" t="s">
        <v>138</v>
      </c>
      <c r="P7" s="3"/>
      <c r="Q7" s="51" t="s">
        <v>141</v>
      </c>
      <c r="R7" s="51"/>
    </row>
    <row r="8" spans="1:18" ht="21.75" customHeight="1">
      <c r="A8" s="5" t="s">
        <v>31</v>
      </c>
      <c r="C8" s="12">
        <v>8098207</v>
      </c>
      <c r="D8" s="11"/>
      <c r="E8" s="12">
        <v>40820887928</v>
      </c>
      <c r="F8" s="11"/>
      <c r="G8" s="12">
        <v>37285220469</v>
      </c>
      <c r="H8" s="11"/>
      <c r="I8" s="12">
        <v>3535667459</v>
      </c>
      <c r="J8" s="11"/>
      <c r="K8" s="12">
        <v>8098207</v>
      </c>
      <c r="L8" s="11"/>
      <c r="M8" s="12">
        <v>40820887928</v>
      </c>
      <c r="N8" s="11"/>
      <c r="O8" s="12">
        <v>45320828329</v>
      </c>
      <c r="P8" s="11"/>
      <c r="Q8" s="44">
        <v>-4499940400</v>
      </c>
      <c r="R8" s="44"/>
    </row>
    <row r="9" spans="1:18" ht="21.75" customHeight="1">
      <c r="A9" s="6" t="s">
        <v>58</v>
      </c>
      <c r="C9" s="14">
        <v>600000</v>
      </c>
      <c r="D9" s="11"/>
      <c r="E9" s="14">
        <v>6161996700</v>
      </c>
      <c r="F9" s="11"/>
      <c r="G9" s="14">
        <v>5017330656</v>
      </c>
      <c r="H9" s="11"/>
      <c r="I9" s="14">
        <v>1144666044</v>
      </c>
      <c r="J9" s="11"/>
      <c r="K9" s="14">
        <v>600000</v>
      </c>
      <c r="L9" s="11"/>
      <c r="M9" s="14">
        <v>6161996700</v>
      </c>
      <c r="N9" s="11"/>
      <c r="O9" s="14">
        <v>5017330656</v>
      </c>
      <c r="P9" s="11"/>
      <c r="Q9" s="46">
        <v>1144666044</v>
      </c>
      <c r="R9" s="46"/>
    </row>
    <row r="10" spans="1:18" ht="21.75" customHeight="1">
      <c r="A10" s="6" t="s">
        <v>35</v>
      </c>
      <c r="C10" s="14">
        <v>446091</v>
      </c>
      <c r="D10" s="11"/>
      <c r="E10" s="14">
        <v>82353677417</v>
      </c>
      <c r="F10" s="11"/>
      <c r="G10" s="14">
        <v>59287565457</v>
      </c>
      <c r="H10" s="11"/>
      <c r="I10" s="14">
        <v>23066111960</v>
      </c>
      <c r="J10" s="11"/>
      <c r="K10" s="14">
        <v>446091</v>
      </c>
      <c r="L10" s="11"/>
      <c r="M10" s="14">
        <v>82353677417</v>
      </c>
      <c r="N10" s="11"/>
      <c r="O10" s="14">
        <v>61301589817</v>
      </c>
      <c r="P10" s="11"/>
      <c r="Q10" s="46">
        <v>21052087600</v>
      </c>
      <c r="R10" s="46"/>
    </row>
    <row r="11" spans="1:18" ht="21.75" customHeight="1">
      <c r="A11" s="6" t="s">
        <v>22</v>
      </c>
      <c r="C11" s="14">
        <v>8000335</v>
      </c>
      <c r="D11" s="11"/>
      <c r="E11" s="14">
        <v>102565321943</v>
      </c>
      <c r="F11" s="11"/>
      <c r="G11" s="14">
        <v>82941368704</v>
      </c>
      <c r="H11" s="11"/>
      <c r="I11" s="14">
        <v>19623953239</v>
      </c>
      <c r="J11" s="11"/>
      <c r="K11" s="14">
        <v>8000335</v>
      </c>
      <c r="L11" s="11"/>
      <c r="M11" s="14">
        <v>102565321943</v>
      </c>
      <c r="N11" s="11"/>
      <c r="O11" s="14">
        <v>80541582999</v>
      </c>
      <c r="P11" s="11"/>
      <c r="Q11" s="46">
        <v>22023738944</v>
      </c>
      <c r="R11" s="46"/>
    </row>
    <row r="12" spans="1:18" ht="21.75" customHeight="1">
      <c r="A12" s="6" t="s">
        <v>47</v>
      </c>
      <c r="C12" s="14">
        <v>750000</v>
      </c>
      <c r="D12" s="11"/>
      <c r="E12" s="14">
        <v>11326762050</v>
      </c>
      <c r="F12" s="11"/>
      <c r="G12" s="14">
        <v>6757358700</v>
      </c>
      <c r="H12" s="11"/>
      <c r="I12" s="14">
        <v>4569403350</v>
      </c>
      <c r="J12" s="11"/>
      <c r="K12" s="14">
        <v>750000</v>
      </c>
      <c r="L12" s="11"/>
      <c r="M12" s="14">
        <v>11326762050</v>
      </c>
      <c r="N12" s="11"/>
      <c r="O12" s="14">
        <v>6091062301</v>
      </c>
      <c r="P12" s="11"/>
      <c r="Q12" s="46">
        <v>5235699749</v>
      </c>
      <c r="R12" s="46"/>
    </row>
    <row r="13" spans="1:18" ht="21.75" customHeight="1">
      <c r="A13" s="6" t="s">
        <v>60</v>
      </c>
      <c r="C13" s="14">
        <v>438000</v>
      </c>
      <c r="D13" s="11"/>
      <c r="E13" s="14">
        <v>12647274966</v>
      </c>
      <c r="F13" s="11"/>
      <c r="G13" s="14">
        <v>10583709528</v>
      </c>
      <c r="H13" s="11"/>
      <c r="I13" s="14">
        <v>2063565438</v>
      </c>
      <c r="J13" s="11"/>
      <c r="K13" s="14">
        <v>438000</v>
      </c>
      <c r="L13" s="11"/>
      <c r="M13" s="14">
        <v>12647274966</v>
      </c>
      <c r="N13" s="11"/>
      <c r="O13" s="14">
        <v>10583709528</v>
      </c>
      <c r="P13" s="11"/>
      <c r="Q13" s="46">
        <v>2063565437</v>
      </c>
      <c r="R13" s="46"/>
    </row>
    <row r="14" spans="1:18" ht="21.75" customHeight="1">
      <c r="A14" s="6" t="s">
        <v>43</v>
      </c>
      <c r="C14" s="14">
        <v>12210591</v>
      </c>
      <c r="D14" s="11"/>
      <c r="E14" s="14">
        <v>267525765145</v>
      </c>
      <c r="F14" s="11"/>
      <c r="G14" s="14">
        <v>172413570562</v>
      </c>
      <c r="H14" s="11"/>
      <c r="I14" s="14">
        <v>95112194583</v>
      </c>
      <c r="J14" s="11"/>
      <c r="K14" s="14">
        <v>12210591</v>
      </c>
      <c r="L14" s="11"/>
      <c r="M14" s="14">
        <v>267525765145</v>
      </c>
      <c r="N14" s="11"/>
      <c r="O14" s="14">
        <v>140184470234</v>
      </c>
      <c r="P14" s="11"/>
      <c r="Q14" s="46">
        <v>127341294911</v>
      </c>
      <c r="R14" s="46"/>
    </row>
    <row r="15" spans="1:18" ht="21.75" customHeight="1">
      <c r="A15" s="6" t="s">
        <v>20</v>
      </c>
      <c r="C15" s="14">
        <v>11130719</v>
      </c>
      <c r="D15" s="11"/>
      <c r="E15" s="14">
        <v>100727468304</v>
      </c>
      <c r="F15" s="11"/>
      <c r="G15" s="14">
        <v>57100988062</v>
      </c>
      <c r="H15" s="11"/>
      <c r="I15" s="14">
        <v>43626480242</v>
      </c>
      <c r="J15" s="11"/>
      <c r="K15" s="14">
        <v>11130719</v>
      </c>
      <c r="L15" s="11"/>
      <c r="M15" s="14">
        <v>100727468304</v>
      </c>
      <c r="N15" s="11"/>
      <c r="O15" s="14">
        <v>57700021567</v>
      </c>
      <c r="P15" s="11"/>
      <c r="Q15" s="46">
        <v>43027446737</v>
      </c>
      <c r="R15" s="46"/>
    </row>
    <row r="16" spans="1:18" ht="21.75" customHeight="1">
      <c r="A16" s="6" t="s">
        <v>56</v>
      </c>
      <c r="C16" s="14">
        <v>2500000</v>
      </c>
      <c r="D16" s="11"/>
      <c r="E16" s="14">
        <v>28949477250</v>
      </c>
      <c r="F16" s="11"/>
      <c r="G16" s="14">
        <v>30187194835</v>
      </c>
      <c r="H16" s="11"/>
      <c r="I16" s="14">
        <v>-1237717585</v>
      </c>
      <c r="J16" s="11"/>
      <c r="K16" s="14">
        <v>2500000</v>
      </c>
      <c r="L16" s="11"/>
      <c r="M16" s="14">
        <v>28949477250</v>
      </c>
      <c r="N16" s="11"/>
      <c r="O16" s="14">
        <v>30187194835</v>
      </c>
      <c r="P16" s="11"/>
      <c r="Q16" s="46">
        <v>-1237717585</v>
      </c>
      <c r="R16" s="46"/>
    </row>
    <row r="17" spans="1:18" ht="21.75" customHeight="1">
      <c r="A17" s="35" t="s">
        <v>21</v>
      </c>
      <c r="C17" s="14">
        <v>7948750</v>
      </c>
      <c r="D17" s="11"/>
      <c r="E17" s="14">
        <v>91256132300</v>
      </c>
      <c r="F17" s="11"/>
      <c r="G17" s="14">
        <v>56008532958</v>
      </c>
      <c r="H17" s="11"/>
      <c r="I17" s="14">
        <v>35247599342</v>
      </c>
      <c r="J17" s="11"/>
      <c r="K17" s="14">
        <v>7948750</v>
      </c>
      <c r="L17" s="11"/>
      <c r="M17" s="14">
        <v>91256132300</v>
      </c>
      <c r="N17" s="11"/>
      <c r="O17" s="14">
        <v>52637853785</v>
      </c>
      <c r="P17" s="11"/>
      <c r="Q17" s="46">
        <v>38618278515</v>
      </c>
      <c r="R17" s="46"/>
    </row>
    <row r="18" spans="1:18" ht="21.75" customHeight="1">
      <c r="A18" s="6" t="s">
        <v>26</v>
      </c>
      <c r="C18" s="14">
        <v>913688</v>
      </c>
      <c r="D18" s="11"/>
      <c r="E18" s="14">
        <v>10906701056</v>
      </c>
      <c r="F18" s="11"/>
      <c r="G18" s="14">
        <v>8866794375</v>
      </c>
      <c r="H18" s="11"/>
      <c r="I18" s="14">
        <v>2039906681</v>
      </c>
      <c r="J18" s="11"/>
      <c r="K18" s="14">
        <v>913688</v>
      </c>
      <c r="L18" s="11"/>
      <c r="M18" s="14">
        <v>10906701056</v>
      </c>
      <c r="N18" s="11"/>
      <c r="O18" s="14">
        <v>10026425244</v>
      </c>
      <c r="P18" s="11"/>
      <c r="Q18" s="46">
        <v>880275812</v>
      </c>
      <c r="R18" s="46"/>
    </row>
    <row r="19" spans="1:18" ht="21.75" customHeight="1">
      <c r="A19" s="6" t="s">
        <v>27</v>
      </c>
      <c r="C19" s="14">
        <v>666007</v>
      </c>
      <c r="D19" s="11"/>
      <c r="E19" s="14">
        <v>9767492559</v>
      </c>
      <c r="F19" s="11"/>
      <c r="G19" s="14">
        <v>5969844830</v>
      </c>
      <c r="H19" s="11"/>
      <c r="I19" s="14">
        <v>3797647729</v>
      </c>
      <c r="J19" s="11"/>
      <c r="K19" s="14">
        <v>666007</v>
      </c>
      <c r="L19" s="11"/>
      <c r="M19" s="14">
        <v>9767492559</v>
      </c>
      <c r="N19" s="11"/>
      <c r="O19" s="14">
        <v>8100017507</v>
      </c>
      <c r="P19" s="11"/>
      <c r="Q19" s="46">
        <v>1667475052</v>
      </c>
      <c r="R19" s="46"/>
    </row>
    <row r="20" spans="1:18" ht="21.75" customHeight="1">
      <c r="A20" s="6" t="s">
        <v>38</v>
      </c>
      <c r="C20" s="14">
        <v>34413446</v>
      </c>
      <c r="D20" s="11"/>
      <c r="E20" s="14">
        <v>44459953941</v>
      </c>
      <c r="F20" s="11"/>
      <c r="G20" s="14">
        <v>44459953941</v>
      </c>
      <c r="H20" s="11"/>
      <c r="I20" s="14">
        <v>0</v>
      </c>
      <c r="J20" s="11"/>
      <c r="K20" s="14">
        <v>34413446</v>
      </c>
      <c r="L20" s="11"/>
      <c r="M20" s="14">
        <v>44459953941</v>
      </c>
      <c r="N20" s="11"/>
      <c r="O20" s="14">
        <v>103007502043</v>
      </c>
      <c r="P20" s="11"/>
      <c r="Q20" s="46">
        <v>-58547548101</v>
      </c>
      <c r="R20" s="46"/>
    </row>
    <row r="21" spans="1:18" ht="21.75" customHeight="1">
      <c r="A21" s="6" t="s">
        <v>36</v>
      </c>
      <c r="C21" s="14">
        <v>17790364</v>
      </c>
      <c r="D21" s="11"/>
      <c r="E21" s="14">
        <v>93913132667</v>
      </c>
      <c r="F21" s="11"/>
      <c r="G21" s="14">
        <v>62596986548</v>
      </c>
      <c r="H21" s="11"/>
      <c r="I21" s="14">
        <v>31316146119</v>
      </c>
      <c r="J21" s="11"/>
      <c r="K21" s="14">
        <v>17790364</v>
      </c>
      <c r="L21" s="11"/>
      <c r="M21" s="14">
        <v>93913132667</v>
      </c>
      <c r="N21" s="11"/>
      <c r="O21" s="14">
        <v>63628541657</v>
      </c>
      <c r="P21" s="11"/>
      <c r="Q21" s="46">
        <v>30284591010</v>
      </c>
      <c r="R21" s="46"/>
    </row>
    <row r="22" spans="1:18" ht="21.75" customHeight="1">
      <c r="A22" s="6" t="s">
        <v>53</v>
      </c>
      <c r="C22" s="14">
        <v>300000</v>
      </c>
      <c r="D22" s="11"/>
      <c r="E22" s="14">
        <v>13901702700</v>
      </c>
      <c r="F22" s="11"/>
      <c r="G22" s="14">
        <v>12858909243</v>
      </c>
      <c r="H22" s="11"/>
      <c r="I22" s="14">
        <v>1042793457</v>
      </c>
      <c r="J22" s="11"/>
      <c r="K22" s="14">
        <v>300000</v>
      </c>
      <c r="L22" s="11"/>
      <c r="M22" s="14">
        <v>13901702700</v>
      </c>
      <c r="N22" s="11"/>
      <c r="O22" s="14">
        <v>12858909243</v>
      </c>
      <c r="P22" s="11"/>
      <c r="Q22" s="46">
        <v>1042793456</v>
      </c>
      <c r="R22" s="46"/>
    </row>
    <row r="23" spans="1:18" ht="21.75" customHeight="1">
      <c r="A23" s="6" t="s">
        <v>34</v>
      </c>
      <c r="C23" s="14">
        <v>2459369</v>
      </c>
      <c r="D23" s="11"/>
      <c r="E23" s="14">
        <v>12275001130</v>
      </c>
      <c r="F23" s="11"/>
      <c r="G23" s="14">
        <v>12328883045</v>
      </c>
      <c r="H23" s="11"/>
      <c r="I23" s="14">
        <v>-53881915</v>
      </c>
      <c r="J23" s="11"/>
      <c r="K23" s="14">
        <v>2459369</v>
      </c>
      <c r="L23" s="11"/>
      <c r="M23" s="14">
        <v>12275001130</v>
      </c>
      <c r="N23" s="11"/>
      <c r="O23" s="14">
        <v>14048594017</v>
      </c>
      <c r="P23" s="11"/>
      <c r="Q23" s="46">
        <v>-1773592886</v>
      </c>
      <c r="R23" s="46"/>
    </row>
    <row r="24" spans="1:18" ht="21.75" customHeight="1">
      <c r="A24" s="6" t="s">
        <v>61</v>
      </c>
      <c r="C24" s="14">
        <v>768552</v>
      </c>
      <c r="D24" s="11"/>
      <c r="E24" s="14">
        <v>3073322704</v>
      </c>
      <c r="F24" s="11"/>
      <c r="G24" s="14">
        <v>3620648472</v>
      </c>
      <c r="H24" s="11"/>
      <c r="I24" s="14">
        <v>-547325768</v>
      </c>
      <c r="J24" s="11"/>
      <c r="K24" s="14">
        <v>768552</v>
      </c>
      <c r="L24" s="11"/>
      <c r="M24" s="14">
        <v>3073322704</v>
      </c>
      <c r="N24" s="11"/>
      <c r="O24" s="14">
        <v>3620648472</v>
      </c>
      <c r="P24" s="11"/>
      <c r="Q24" s="46">
        <v>-547325767</v>
      </c>
      <c r="R24" s="46"/>
    </row>
    <row r="25" spans="1:18" ht="21.75" customHeight="1">
      <c r="A25" s="6" t="s">
        <v>32</v>
      </c>
      <c r="C25" s="14">
        <v>2236796</v>
      </c>
      <c r="D25" s="11"/>
      <c r="E25" s="14">
        <v>37753789693</v>
      </c>
      <c r="F25" s="11"/>
      <c r="G25" s="14">
        <v>35221743168</v>
      </c>
      <c r="H25" s="11"/>
      <c r="I25" s="14">
        <v>2532046525</v>
      </c>
      <c r="J25" s="11"/>
      <c r="K25" s="14">
        <v>2236796</v>
      </c>
      <c r="L25" s="11"/>
      <c r="M25" s="14">
        <v>37753789693</v>
      </c>
      <c r="N25" s="11"/>
      <c r="O25" s="14">
        <v>47097908130</v>
      </c>
      <c r="P25" s="11"/>
      <c r="Q25" s="46">
        <v>-9344118436</v>
      </c>
      <c r="R25" s="46"/>
    </row>
    <row r="26" spans="1:18" ht="21.75" customHeight="1">
      <c r="A26" s="6" t="s">
        <v>40</v>
      </c>
      <c r="C26" s="14">
        <v>15571808</v>
      </c>
      <c r="D26" s="11"/>
      <c r="E26" s="14">
        <v>31412773299</v>
      </c>
      <c r="F26" s="11"/>
      <c r="G26" s="14">
        <v>21786527473</v>
      </c>
      <c r="H26" s="11"/>
      <c r="I26" s="14">
        <v>9626245826</v>
      </c>
      <c r="J26" s="11"/>
      <c r="K26" s="14">
        <v>15571808</v>
      </c>
      <c r="L26" s="11"/>
      <c r="M26" s="14">
        <v>31412773299</v>
      </c>
      <c r="N26" s="11"/>
      <c r="O26" s="14">
        <v>29450440683</v>
      </c>
      <c r="P26" s="11"/>
      <c r="Q26" s="46">
        <v>1962332616</v>
      </c>
      <c r="R26" s="46"/>
    </row>
    <row r="27" spans="1:18" ht="21.75" customHeight="1">
      <c r="A27" s="6" t="s">
        <v>46</v>
      </c>
      <c r="C27" s="14">
        <v>2674134</v>
      </c>
      <c r="D27" s="11"/>
      <c r="E27" s="14">
        <v>52114012223</v>
      </c>
      <c r="F27" s="11"/>
      <c r="G27" s="14">
        <v>35608976372</v>
      </c>
      <c r="H27" s="11"/>
      <c r="I27" s="14">
        <v>16505035851</v>
      </c>
      <c r="J27" s="11"/>
      <c r="K27" s="14">
        <v>2674134</v>
      </c>
      <c r="L27" s="11"/>
      <c r="M27" s="14">
        <v>52114012223</v>
      </c>
      <c r="N27" s="11"/>
      <c r="O27" s="14">
        <v>40657123768</v>
      </c>
      <c r="P27" s="11"/>
      <c r="Q27" s="46">
        <v>11456888455</v>
      </c>
      <c r="R27" s="46"/>
    </row>
    <row r="28" spans="1:18" ht="21.75" customHeight="1">
      <c r="A28" s="6" t="s">
        <v>54</v>
      </c>
      <c r="C28" s="14">
        <v>500000</v>
      </c>
      <c r="D28" s="11"/>
      <c r="E28" s="14">
        <v>8354913400</v>
      </c>
      <c r="F28" s="11"/>
      <c r="G28" s="14">
        <v>8128597001</v>
      </c>
      <c r="H28" s="11"/>
      <c r="I28" s="14">
        <v>226316399</v>
      </c>
      <c r="J28" s="11"/>
      <c r="K28" s="14">
        <v>500000</v>
      </c>
      <c r="L28" s="11"/>
      <c r="M28" s="14">
        <v>8354913400</v>
      </c>
      <c r="N28" s="11"/>
      <c r="O28" s="14">
        <v>8128597001</v>
      </c>
      <c r="P28" s="11"/>
      <c r="Q28" s="46">
        <v>226316398</v>
      </c>
      <c r="R28" s="46"/>
    </row>
    <row r="29" spans="1:18" ht="21.75" customHeight="1">
      <c r="A29" s="6" t="s">
        <v>57</v>
      </c>
      <c r="C29" s="14">
        <v>250000</v>
      </c>
      <c r="D29" s="11"/>
      <c r="E29" s="14">
        <v>9587808875</v>
      </c>
      <c r="F29" s="11"/>
      <c r="G29" s="14">
        <v>9825911200</v>
      </c>
      <c r="H29" s="11"/>
      <c r="I29" s="14">
        <v>-238102325</v>
      </c>
      <c r="J29" s="11"/>
      <c r="K29" s="14">
        <v>250000</v>
      </c>
      <c r="L29" s="11"/>
      <c r="M29" s="14">
        <v>9587808875</v>
      </c>
      <c r="N29" s="11"/>
      <c r="O29" s="14">
        <v>9825911200</v>
      </c>
      <c r="P29" s="11"/>
      <c r="Q29" s="46">
        <v>-238102325</v>
      </c>
      <c r="R29" s="46"/>
    </row>
    <row r="30" spans="1:18" ht="21.75" customHeight="1">
      <c r="A30" s="6" t="s">
        <v>44</v>
      </c>
      <c r="C30" s="14">
        <v>2004728</v>
      </c>
      <c r="D30" s="11"/>
      <c r="E30" s="14">
        <v>59796297463</v>
      </c>
      <c r="F30" s="11"/>
      <c r="G30" s="14">
        <v>41813645132</v>
      </c>
      <c r="H30" s="11"/>
      <c r="I30" s="14">
        <v>17982652331</v>
      </c>
      <c r="J30" s="11"/>
      <c r="K30" s="14">
        <v>2004728</v>
      </c>
      <c r="L30" s="11"/>
      <c r="M30" s="14">
        <v>59796297463</v>
      </c>
      <c r="N30" s="11"/>
      <c r="O30" s="14">
        <v>42032460592</v>
      </c>
      <c r="P30" s="11"/>
      <c r="Q30" s="46">
        <v>17763836871</v>
      </c>
      <c r="R30" s="46"/>
    </row>
    <row r="31" spans="1:18" ht="21.75" customHeight="1">
      <c r="A31" s="6" t="s">
        <v>33</v>
      </c>
      <c r="C31" s="14">
        <v>2646231</v>
      </c>
      <c r="D31" s="11"/>
      <c r="E31" s="14">
        <v>39465407784</v>
      </c>
      <c r="F31" s="11"/>
      <c r="G31" s="14">
        <v>28505420286</v>
      </c>
      <c r="H31" s="11"/>
      <c r="I31" s="14">
        <v>10959987498</v>
      </c>
      <c r="J31" s="11"/>
      <c r="K31" s="14">
        <v>2646231</v>
      </c>
      <c r="L31" s="11"/>
      <c r="M31" s="14">
        <v>39465407784</v>
      </c>
      <c r="N31" s="11"/>
      <c r="O31" s="14">
        <v>37312271764</v>
      </c>
      <c r="P31" s="11"/>
      <c r="Q31" s="46">
        <v>2153136020</v>
      </c>
      <c r="R31" s="46"/>
    </row>
    <row r="32" spans="1:18" ht="21.75" customHeight="1">
      <c r="A32" s="6" t="s">
        <v>28</v>
      </c>
      <c r="C32" s="14">
        <v>7675839</v>
      </c>
      <c r="D32" s="11"/>
      <c r="E32" s="14">
        <v>86599659172</v>
      </c>
      <c r="F32" s="11"/>
      <c r="G32" s="14">
        <v>49964271255</v>
      </c>
      <c r="H32" s="11"/>
      <c r="I32" s="14">
        <v>36635387917</v>
      </c>
      <c r="J32" s="11"/>
      <c r="K32" s="14">
        <v>7675839</v>
      </c>
      <c r="L32" s="11"/>
      <c r="M32" s="14">
        <v>86599659172</v>
      </c>
      <c r="N32" s="11"/>
      <c r="O32" s="14">
        <v>55905144971</v>
      </c>
      <c r="P32" s="11"/>
      <c r="Q32" s="46">
        <v>30694514201</v>
      </c>
      <c r="R32" s="46"/>
    </row>
    <row r="33" spans="1:23" ht="21.75" customHeight="1">
      <c r="A33" s="6" t="s">
        <v>42</v>
      </c>
      <c r="C33" s="14">
        <v>722000</v>
      </c>
      <c r="D33" s="11"/>
      <c r="E33" s="14">
        <v>19243012728</v>
      </c>
      <c r="F33" s="11"/>
      <c r="G33" s="14">
        <v>14213751769</v>
      </c>
      <c r="H33" s="11"/>
      <c r="I33" s="14">
        <v>5029260959</v>
      </c>
      <c r="J33" s="11"/>
      <c r="K33" s="14">
        <v>722000</v>
      </c>
      <c r="L33" s="11"/>
      <c r="M33" s="14">
        <v>19243012728</v>
      </c>
      <c r="N33" s="11"/>
      <c r="O33" s="14">
        <v>13905691642</v>
      </c>
      <c r="P33" s="11"/>
      <c r="Q33" s="46">
        <v>5337321086</v>
      </c>
      <c r="R33" s="46"/>
    </row>
    <row r="34" spans="1:23" ht="21.75" customHeight="1">
      <c r="A34" s="6" t="s">
        <v>59</v>
      </c>
      <c r="C34" s="14">
        <v>585000</v>
      </c>
      <c r="D34" s="11"/>
      <c r="E34" s="14">
        <v>4290893006</v>
      </c>
      <c r="F34" s="11"/>
      <c r="G34" s="14">
        <v>4475351625</v>
      </c>
      <c r="H34" s="11"/>
      <c r="I34" s="14">
        <v>-184458619</v>
      </c>
      <c r="J34" s="11"/>
      <c r="K34" s="14">
        <v>585000</v>
      </c>
      <c r="L34" s="11"/>
      <c r="M34" s="14">
        <v>4290893006</v>
      </c>
      <c r="N34" s="11"/>
      <c r="O34" s="14">
        <v>4475351625</v>
      </c>
      <c r="P34" s="11"/>
      <c r="Q34" s="46">
        <v>-184458618</v>
      </c>
      <c r="R34" s="46"/>
    </row>
    <row r="35" spans="1:23" ht="21.75" customHeight="1">
      <c r="A35" s="6" t="s">
        <v>19</v>
      </c>
      <c r="C35" s="14">
        <v>10043355</v>
      </c>
      <c r="D35" s="11"/>
      <c r="E35" s="14">
        <v>36265254591</v>
      </c>
      <c r="F35" s="11"/>
      <c r="G35" s="14">
        <v>21386434832</v>
      </c>
      <c r="H35" s="11"/>
      <c r="I35" s="14">
        <v>14878819759</v>
      </c>
      <c r="J35" s="11"/>
      <c r="K35" s="14">
        <v>10043355</v>
      </c>
      <c r="L35" s="11"/>
      <c r="M35" s="14">
        <v>36265254591</v>
      </c>
      <c r="N35" s="11"/>
      <c r="O35" s="14">
        <v>20703098342</v>
      </c>
      <c r="P35" s="11"/>
      <c r="Q35" s="46">
        <v>15562156249</v>
      </c>
      <c r="R35" s="46"/>
    </row>
    <row r="36" spans="1:23" ht="21.75" customHeight="1">
      <c r="A36" s="6" t="s">
        <v>29</v>
      </c>
      <c r="C36" s="14">
        <v>3250000</v>
      </c>
      <c r="D36" s="11"/>
      <c r="E36" s="14">
        <v>27508205075</v>
      </c>
      <c r="F36" s="11"/>
      <c r="G36" s="14">
        <v>18672040725</v>
      </c>
      <c r="H36" s="11"/>
      <c r="I36" s="14">
        <v>8836164350</v>
      </c>
      <c r="J36" s="11"/>
      <c r="K36" s="14">
        <v>3250000</v>
      </c>
      <c r="L36" s="11"/>
      <c r="M36" s="14">
        <v>27508205075</v>
      </c>
      <c r="N36" s="11"/>
      <c r="O36" s="14">
        <v>24155644226</v>
      </c>
      <c r="P36" s="11"/>
      <c r="Q36" s="46">
        <v>3352560848</v>
      </c>
      <c r="R36" s="46"/>
    </row>
    <row r="37" spans="1:23" ht="21.75" customHeight="1">
      <c r="A37" s="6" t="s">
        <v>52</v>
      </c>
      <c r="C37" s="14">
        <v>2700000</v>
      </c>
      <c r="D37" s="11"/>
      <c r="E37" s="14">
        <v>9309973275</v>
      </c>
      <c r="F37" s="11"/>
      <c r="G37" s="14">
        <v>9580554738</v>
      </c>
      <c r="H37" s="11"/>
      <c r="I37" s="14">
        <v>-270581463</v>
      </c>
      <c r="J37" s="11"/>
      <c r="K37" s="14">
        <v>2700000</v>
      </c>
      <c r="L37" s="11"/>
      <c r="M37" s="14">
        <v>9309973275</v>
      </c>
      <c r="N37" s="11"/>
      <c r="O37" s="14">
        <v>9580554738</v>
      </c>
      <c r="P37" s="11"/>
      <c r="Q37" s="46">
        <v>-270581463</v>
      </c>
      <c r="R37" s="46"/>
    </row>
    <row r="38" spans="1:23" ht="21.75" customHeight="1">
      <c r="A38" s="6" t="s">
        <v>37</v>
      </c>
      <c r="C38" s="14">
        <v>1882479</v>
      </c>
      <c r="D38" s="11"/>
      <c r="E38" s="14">
        <v>7161633794</v>
      </c>
      <c r="F38" s="11"/>
      <c r="G38" s="14">
        <v>7161633794</v>
      </c>
      <c r="H38" s="11"/>
      <c r="I38" s="14">
        <v>0</v>
      </c>
      <c r="J38" s="11"/>
      <c r="K38" s="14">
        <v>1882479</v>
      </c>
      <c r="L38" s="11"/>
      <c r="M38" s="14">
        <v>7161633794</v>
      </c>
      <c r="N38" s="11"/>
      <c r="O38" s="14">
        <v>27906835913</v>
      </c>
      <c r="P38" s="11"/>
      <c r="Q38" s="46">
        <v>-20745202118</v>
      </c>
      <c r="R38" s="46"/>
    </row>
    <row r="39" spans="1:23" ht="21.75" customHeight="1">
      <c r="A39" s="6" t="s">
        <v>49</v>
      </c>
      <c r="C39" s="14">
        <v>5950000</v>
      </c>
      <c r="D39" s="11"/>
      <c r="E39" s="14">
        <v>45578930180</v>
      </c>
      <c r="F39" s="11"/>
      <c r="G39" s="14">
        <v>33298596660</v>
      </c>
      <c r="H39" s="11"/>
      <c r="I39" s="14">
        <v>12280333520</v>
      </c>
      <c r="J39" s="11"/>
      <c r="K39" s="14">
        <v>5950000</v>
      </c>
      <c r="L39" s="11"/>
      <c r="M39" s="14">
        <v>45578930180</v>
      </c>
      <c r="N39" s="11"/>
      <c r="O39" s="14">
        <v>27648462439</v>
      </c>
      <c r="P39" s="11"/>
      <c r="Q39" s="46">
        <v>17930467741</v>
      </c>
      <c r="R39" s="46"/>
    </row>
    <row r="40" spans="1:23" ht="21.75" customHeight="1">
      <c r="A40" s="6" t="s">
        <v>23</v>
      </c>
      <c r="C40" s="14">
        <v>874864</v>
      </c>
      <c r="D40" s="11"/>
      <c r="E40" s="14">
        <v>50922822333</v>
      </c>
      <c r="F40" s="11"/>
      <c r="G40" s="14">
        <v>27667256573</v>
      </c>
      <c r="H40" s="11"/>
      <c r="I40" s="14">
        <v>23255565760</v>
      </c>
      <c r="J40" s="11"/>
      <c r="K40" s="14">
        <v>874864</v>
      </c>
      <c r="L40" s="11"/>
      <c r="M40" s="14">
        <v>50922822333</v>
      </c>
      <c r="N40" s="11"/>
      <c r="O40" s="14">
        <v>44542277768</v>
      </c>
      <c r="P40" s="11"/>
      <c r="Q40" s="46">
        <v>6380544565</v>
      </c>
      <c r="R40" s="46"/>
    </row>
    <row r="41" spans="1:23" ht="21.75" customHeight="1">
      <c r="A41" s="6" t="s">
        <v>55</v>
      </c>
      <c r="C41" s="14">
        <v>870000</v>
      </c>
      <c r="D41" s="11"/>
      <c r="E41" s="14">
        <v>15754766925</v>
      </c>
      <c r="F41" s="11"/>
      <c r="G41" s="14">
        <v>14916334788</v>
      </c>
      <c r="H41" s="11"/>
      <c r="I41" s="14">
        <v>838432137</v>
      </c>
      <c r="J41" s="11"/>
      <c r="K41" s="14">
        <v>870000</v>
      </c>
      <c r="L41" s="11"/>
      <c r="M41" s="14">
        <v>15754766925</v>
      </c>
      <c r="N41" s="11"/>
      <c r="O41" s="14">
        <v>14916334788</v>
      </c>
      <c r="P41" s="11"/>
      <c r="Q41" s="46">
        <v>838432136</v>
      </c>
      <c r="R41" s="46"/>
    </row>
    <row r="42" spans="1:23" ht="21.75" customHeight="1">
      <c r="A42" s="6" t="s">
        <v>25</v>
      </c>
      <c r="C42" s="14">
        <v>2709250</v>
      </c>
      <c r="D42" s="11"/>
      <c r="E42" s="14">
        <v>21425810755</v>
      </c>
      <c r="F42" s="11"/>
      <c r="G42" s="14">
        <v>16843014339</v>
      </c>
      <c r="H42" s="11"/>
      <c r="I42" s="14">
        <v>4582796416</v>
      </c>
      <c r="J42" s="11"/>
      <c r="K42" s="14">
        <v>2709250</v>
      </c>
      <c r="L42" s="11"/>
      <c r="M42" s="14">
        <v>21425810755</v>
      </c>
      <c r="N42" s="11"/>
      <c r="O42" s="14">
        <v>17111466547</v>
      </c>
      <c r="P42" s="11"/>
      <c r="Q42" s="46">
        <v>4314344208</v>
      </c>
      <c r="R42" s="46"/>
    </row>
    <row r="43" spans="1:23" ht="21.75" customHeight="1">
      <c r="A43" s="6" t="s">
        <v>39</v>
      </c>
      <c r="C43" s="14">
        <v>1716592</v>
      </c>
      <c r="D43" s="11"/>
      <c r="E43" s="14">
        <v>33112594140</v>
      </c>
      <c r="F43" s="11"/>
      <c r="G43" s="14">
        <v>24727945057</v>
      </c>
      <c r="H43" s="11"/>
      <c r="I43" s="14">
        <v>8384649083</v>
      </c>
      <c r="J43" s="11"/>
      <c r="K43" s="14">
        <v>1716592</v>
      </c>
      <c r="L43" s="11"/>
      <c r="M43" s="14">
        <v>33112594140</v>
      </c>
      <c r="N43" s="11"/>
      <c r="O43" s="14">
        <v>18976724799</v>
      </c>
      <c r="P43" s="11"/>
      <c r="Q43" s="46">
        <v>14135869341</v>
      </c>
      <c r="R43" s="46"/>
    </row>
    <row r="44" spans="1:23" ht="21.75" customHeight="1">
      <c r="A44" s="6" t="s">
        <v>48</v>
      </c>
      <c r="C44" s="14">
        <v>6238343</v>
      </c>
      <c r="D44" s="11"/>
      <c r="E44" s="14">
        <v>33364750080</v>
      </c>
      <c r="F44" s="11"/>
      <c r="G44" s="14">
        <v>23355325056</v>
      </c>
      <c r="H44" s="11"/>
      <c r="I44" s="14">
        <v>10009425024</v>
      </c>
      <c r="J44" s="11"/>
      <c r="K44" s="14">
        <v>6238343</v>
      </c>
      <c r="L44" s="11"/>
      <c r="M44" s="14">
        <v>33364750080</v>
      </c>
      <c r="N44" s="11"/>
      <c r="O44" s="14">
        <v>25459966107</v>
      </c>
      <c r="P44" s="11"/>
      <c r="Q44" s="46">
        <v>7904783973</v>
      </c>
      <c r="R44" s="46"/>
    </row>
    <row r="45" spans="1:23" ht="21.75" customHeight="1">
      <c r="A45" s="7" t="s">
        <v>24</v>
      </c>
      <c r="C45" s="16">
        <v>11893480</v>
      </c>
      <c r="D45" s="11"/>
      <c r="E45" s="16">
        <v>108574199276</v>
      </c>
      <c r="F45" s="11"/>
      <c r="G45" s="16">
        <v>56257957385</v>
      </c>
      <c r="H45" s="11"/>
      <c r="I45" s="16">
        <f>52316241891-14</f>
        <v>52316241877</v>
      </c>
      <c r="J45" s="11"/>
      <c r="K45" s="16">
        <v>11893480</v>
      </c>
      <c r="L45" s="11"/>
      <c r="M45" s="16">
        <v>108574199276</v>
      </c>
      <c r="N45" s="11"/>
      <c r="O45" s="16">
        <v>70230435499</v>
      </c>
      <c r="P45" s="11"/>
      <c r="Q45" s="50">
        <f>38343763777-16</f>
        <v>38343763761</v>
      </c>
      <c r="R45" s="50"/>
    </row>
    <row r="46" spans="1:23" ht="21.75" customHeight="1">
      <c r="A46" s="9" t="s">
        <v>62</v>
      </c>
      <c r="C46" s="18">
        <v>192429018</v>
      </c>
      <c r="D46" s="11"/>
      <c r="E46" s="18">
        <v>1670229578827</v>
      </c>
      <c r="F46" s="11"/>
      <c r="G46" s="18">
        <v>1171696149613</v>
      </c>
      <c r="H46" s="11"/>
      <c r="I46" s="18">
        <f>SUM(I8:I45)</f>
        <v>498533429200</v>
      </c>
      <c r="J46" s="11"/>
      <c r="K46" s="18">
        <v>192429018</v>
      </c>
      <c r="L46" s="11"/>
      <c r="M46" s="18">
        <v>1670229578827</v>
      </c>
      <c r="N46" s="11"/>
      <c r="O46" s="18">
        <v>1294878984776</v>
      </c>
      <c r="P46" s="11"/>
      <c r="Q46" s="52">
        <f>SUM(Q8:R45)</f>
        <v>375350594037</v>
      </c>
      <c r="R46" s="52"/>
    </row>
    <row r="48" spans="1:23">
      <c r="A48" s="31"/>
      <c r="B48" s="31"/>
      <c r="C48" s="31"/>
      <c r="D48" s="31"/>
      <c r="E48" s="31"/>
      <c r="F48" s="31"/>
      <c r="G48" s="31"/>
      <c r="H48" s="31"/>
      <c r="I48" s="36"/>
      <c r="J48" s="31"/>
      <c r="K48" s="31"/>
      <c r="L48" s="31"/>
      <c r="M48" s="31"/>
      <c r="N48" s="31"/>
      <c r="O48" s="31"/>
      <c r="P48" s="31"/>
      <c r="Q48" s="36"/>
      <c r="R48" s="31"/>
      <c r="S48" s="31"/>
      <c r="T48" s="38"/>
      <c r="U48" s="25"/>
      <c r="V48" s="31"/>
      <c r="W48" s="31"/>
    </row>
    <row r="49" spans="1:2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8"/>
      <c r="U49" s="25"/>
      <c r="V49" s="31"/>
      <c r="W49" s="31"/>
    </row>
    <row r="50" spans="1:23">
      <c r="A50" s="31"/>
      <c r="B50" s="31"/>
      <c r="C50" s="31"/>
      <c r="D50" s="31"/>
      <c r="E50" s="31"/>
      <c r="F50" s="31"/>
      <c r="G50" s="31"/>
      <c r="H50" s="31"/>
      <c r="I50" s="36"/>
      <c r="J50" s="31"/>
      <c r="K50" s="31"/>
      <c r="L50" s="31"/>
      <c r="M50" s="31"/>
      <c r="N50" s="31"/>
      <c r="O50" s="31"/>
      <c r="P50" s="31"/>
      <c r="Q50" s="36"/>
      <c r="R50" s="31"/>
      <c r="S50" s="31"/>
      <c r="T50" s="38"/>
      <c r="U50" s="25"/>
      <c r="V50" s="31"/>
      <c r="W50" s="31"/>
    </row>
    <row r="51" spans="1:23">
      <c r="A51" s="31"/>
      <c r="B51" s="31"/>
      <c r="C51" s="31"/>
      <c r="D51" s="31"/>
      <c r="E51" s="31"/>
      <c r="F51" s="31"/>
      <c r="G51" s="31"/>
      <c r="H51" s="31"/>
      <c r="I51" s="36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8"/>
      <c r="U51" s="25"/>
      <c r="V51" s="31"/>
      <c r="W51" s="31"/>
    </row>
    <row r="52" spans="1:2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8"/>
      <c r="U52" s="25"/>
      <c r="V52" s="31"/>
      <c r="W52" s="31"/>
    </row>
    <row r="53" spans="1:23">
      <c r="A53" s="38"/>
      <c r="B53" s="31"/>
      <c r="C53" s="31"/>
      <c r="D53" s="31"/>
      <c r="E53" s="25"/>
      <c r="F53" s="25"/>
      <c r="G53" s="25"/>
      <c r="H53" s="31"/>
      <c r="I53" s="2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8"/>
      <c r="U53" s="25"/>
      <c r="V53" s="31"/>
      <c r="W53" s="31"/>
    </row>
    <row r="54" spans="1:23">
      <c r="A54" s="38"/>
      <c r="B54" s="31"/>
      <c r="C54" s="31"/>
      <c r="D54" s="31"/>
      <c r="E54" s="25"/>
      <c r="F54" s="25"/>
      <c r="G54" s="25"/>
      <c r="H54" s="31"/>
      <c r="I54" s="2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8"/>
      <c r="U54" s="25"/>
      <c r="V54" s="31"/>
      <c r="W54" s="31"/>
    </row>
    <row r="55" spans="1:23">
      <c r="A55" s="38"/>
      <c r="B55" s="31"/>
      <c r="C55" s="31"/>
      <c r="D55" s="31"/>
      <c r="E55" s="25"/>
      <c r="F55" s="25"/>
      <c r="G55" s="25"/>
      <c r="H55" s="31"/>
      <c r="I55" s="2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8"/>
      <c r="U55" s="25"/>
      <c r="V55" s="31"/>
      <c r="W55" s="31"/>
    </row>
    <row r="56" spans="1:23">
      <c r="A56" s="38"/>
      <c r="B56" s="31"/>
      <c r="C56" s="31"/>
      <c r="D56" s="31"/>
      <c r="E56" s="25"/>
      <c r="F56" s="25"/>
      <c r="G56" s="25"/>
      <c r="H56" s="31"/>
      <c r="I56" s="2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8"/>
      <c r="U56" s="25"/>
      <c r="V56" s="31"/>
      <c r="W56" s="31"/>
    </row>
    <row r="57" spans="1:23">
      <c r="A57" s="38"/>
      <c r="B57" s="31"/>
      <c r="C57" s="31"/>
      <c r="D57" s="31"/>
      <c r="E57" s="25"/>
      <c r="F57" s="25"/>
      <c r="G57" s="25"/>
      <c r="H57" s="31"/>
      <c r="I57" s="25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8"/>
      <c r="U57" s="25"/>
      <c r="V57" s="31"/>
      <c r="W57" s="31"/>
    </row>
    <row r="58" spans="1:23">
      <c r="A58" s="31"/>
      <c r="B58" s="31"/>
      <c r="C58" s="38"/>
      <c r="D58" s="31"/>
      <c r="E58" s="36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8"/>
      <c r="U58" s="25"/>
      <c r="V58" s="31"/>
      <c r="W58" s="31"/>
    </row>
    <row r="59" spans="1:2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8"/>
      <c r="U59" s="25"/>
      <c r="V59" s="31"/>
      <c r="W59" s="31"/>
    </row>
    <row r="60" spans="1:23">
      <c r="A60" s="31"/>
      <c r="B60" s="31"/>
      <c r="C60" s="31"/>
      <c r="D60" s="31"/>
      <c r="E60" s="36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8"/>
      <c r="U60" s="25"/>
      <c r="V60" s="31"/>
      <c r="W60" s="31"/>
    </row>
    <row r="62" spans="1:23">
      <c r="I62" s="21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2"/>
  <sheetViews>
    <sheetView rightToLeft="1" workbookViewId="0">
      <selection activeCell="K19" sqref="K19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2" bestFit="1" customWidth="1"/>
    <col min="17" max="17" width="13.85546875" bestFit="1" customWidth="1"/>
    <col min="18" max="18" width="18.28515625" bestFit="1" customWidth="1"/>
  </cols>
  <sheetData>
    <row r="1" spans="1:19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9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9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9" ht="14.45" customHeight="1">
      <c r="A4" s="40" t="s">
        <v>64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9" ht="14.45" customHeight="1">
      <c r="A5" s="40" t="s">
        <v>65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9" ht="14.45" customHeight="1"/>
    <row r="7" spans="1:19" ht="14.45" customHeight="1">
      <c r="C7" s="41" t="s">
        <v>9</v>
      </c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9" ht="14.45" customHeight="1">
      <c r="A8" s="2" t="s">
        <v>66</v>
      </c>
      <c r="C8" s="4" t="s">
        <v>13</v>
      </c>
      <c r="D8" s="3"/>
      <c r="E8" s="4" t="s">
        <v>67</v>
      </c>
      <c r="F8" s="3"/>
      <c r="G8" s="4" t="s">
        <v>68</v>
      </c>
      <c r="H8" s="3"/>
      <c r="I8" s="4" t="s">
        <v>69</v>
      </c>
      <c r="J8" s="3"/>
      <c r="K8" s="4" t="s">
        <v>70</v>
      </c>
      <c r="L8" s="3"/>
      <c r="M8" s="4" t="s">
        <v>71</v>
      </c>
    </row>
    <row r="9" spans="1:19" ht="21.75" customHeight="1">
      <c r="A9" s="5" t="s">
        <v>38</v>
      </c>
      <c r="C9" s="12">
        <v>34413446</v>
      </c>
      <c r="D9" s="11"/>
      <c r="E9" s="12">
        <v>2604</v>
      </c>
      <c r="F9" s="11"/>
      <c r="G9" s="12">
        <v>1302</v>
      </c>
      <c r="H9" s="11"/>
      <c r="I9" s="13" t="s">
        <v>72</v>
      </c>
      <c r="J9" s="11"/>
      <c r="K9" s="12">
        <v>44806306692</v>
      </c>
      <c r="L9" s="11"/>
      <c r="M9" s="20" t="s">
        <v>73</v>
      </c>
      <c r="O9" s="22"/>
      <c r="Q9" s="21"/>
      <c r="R9" s="23"/>
      <c r="S9" s="24"/>
    </row>
    <row r="10" spans="1:19" ht="21.75" customHeight="1">
      <c r="A10" s="7" t="s">
        <v>37</v>
      </c>
      <c r="C10" s="25">
        <v>1882479</v>
      </c>
      <c r="D10" s="11"/>
      <c r="E10" s="25">
        <v>12780</v>
      </c>
      <c r="F10" s="11"/>
      <c r="G10" s="25">
        <v>3834</v>
      </c>
      <c r="H10" s="11"/>
      <c r="I10" s="26" t="s">
        <v>74</v>
      </c>
      <c r="J10" s="11"/>
      <c r="K10" s="16">
        <v>7217424486</v>
      </c>
      <c r="L10" s="11"/>
      <c r="M10" s="27" t="s">
        <v>73</v>
      </c>
      <c r="Q10" s="21"/>
      <c r="S10" s="21"/>
    </row>
    <row r="11" spans="1:19" ht="21.75" customHeight="1" thickBot="1">
      <c r="A11" s="9" t="s">
        <v>62</v>
      </c>
      <c r="C11" s="25"/>
      <c r="D11" s="28"/>
      <c r="E11" s="25"/>
      <c r="F11" s="28"/>
      <c r="G11" s="25"/>
      <c r="H11" s="28"/>
      <c r="I11" s="25"/>
      <c r="J11" s="11"/>
      <c r="K11" s="18">
        <v>52023731178</v>
      </c>
      <c r="L11" s="11"/>
      <c r="M11" s="25"/>
    </row>
    <row r="12" spans="1:19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12"/>
  <sheetViews>
    <sheetView rightToLeft="1" workbookViewId="0">
      <selection activeCell="D27" sqref="D2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  <col min="16" max="16" width="15" bestFit="1" customWidth="1"/>
    <col min="18" max="18" width="16.140625" bestFit="1" customWidth="1"/>
    <col min="20" max="20" width="16" bestFit="1" customWidth="1"/>
    <col min="22" max="22" width="15" bestFit="1" customWidth="1"/>
  </cols>
  <sheetData>
    <row r="1" spans="1:24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4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4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4" ht="14.45" customHeight="1"/>
    <row r="5" spans="1:24" ht="14.45" customHeight="1">
      <c r="A5" s="1" t="s">
        <v>75</v>
      </c>
      <c r="B5" s="40" t="s">
        <v>76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24" ht="14.45" customHeight="1">
      <c r="D6" s="2" t="s">
        <v>7</v>
      </c>
      <c r="F6" s="41" t="s">
        <v>8</v>
      </c>
      <c r="G6" s="41"/>
      <c r="H6" s="41"/>
      <c r="J6" s="2" t="s">
        <v>9</v>
      </c>
    </row>
    <row r="7" spans="1:24" ht="14.45" customHeight="1">
      <c r="D7" s="3"/>
      <c r="F7" s="3"/>
      <c r="G7" s="3"/>
      <c r="H7" s="3"/>
      <c r="J7" s="3"/>
    </row>
    <row r="8" spans="1:24" ht="14.45" customHeight="1">
      <c r="A8" s="41" t="s">
        <v>77</v>
      </c>
      <c r="B8" s="41"/>
      <c r="D8" s="2" t="s">
        <v>78</v>
      </c>
      <c r="F8" s="2" t="s">
        <v>79</v>
      </c>
      <c r="H8" s="2" t="s">
        <v>80</v>
      </c>
      <c r="J8" s="2" t="s">
        <v>78</v>
      </c>
      <c r="L8" s="2" t="s">
        <v>18</v>
      </c>
    </row>
    <row r="9" spans="1:24" ht="21.75" customHeight="1">
      <c r="A9" s="43" t="s">
        <v>142</v>
      </c>
      <c r="B9" s="43"/>
      <c r="D9" s="12">
        <f>1242188131+22206257871</f>
        <v>23448446002</v>
      </c>
      <c r="E9" s="11"/>
      <c r="F9" s="12">
        <f>22704869796+20020328728</f>
        <v>42725198524</v>
      </c>
      <c r="G9" s="11"/>
      <c r="H9" s="12">
        <f>11189007703+36139461728</f>
        <v>47328469431</v>
      </c>
      <c r="I9" s="11"/>
      <c r="J9" s="12">
        <f>D9+F9-H9</f>
        <v>18845175095</v>
      </c>
      <c r="K9" s="11"/>
      <c r="L9" s="32">
        <f>J9/1724659307116*100</f>
        <v>1.0926897281824994</v>
      </c>
      <c r="P9" s="21"/>
    </row>
    <row r="10" spans="1:24" ht="21.75" customHeight="1">
      <c r="A10" s="45" t="s">
        <v>143</v>
      </c>
      <c r="B10" s="45"/>
      <c r="D10" s="14">
        <v>1058727446</v>
      </c>
      <c r="E10" s="11"/>
      <c r="F10" s="14">
        <v>85872720606</v>
      </c>
      <c r="G10" s="11"/>
      <c r="H10" s="14">
        <v>73196882248</v>
      </c>
      <c r="I10" s="11"/>
      <c r="J10" s="14">
        <v>13734565804</v>
      </c>
      <c r="K10" s="11"/>
      <c r="L10" s="33">
        <f>J10/1724659307116*100</f>
        <v>0.79636399765047727</v>
      </c>
    </row>
    <row r="11" spans="1:24" ht="21.75" customHeight="1" thickBot="1">
      <c r="A11" s="49" t="s">
        <v>62</v>
      </c>
      <c r="B11" s="49"/>
      <c r="D11" s="18">
        <f>SUM(D9:D10)</f>
        <v>24507173448</v>
      </c>
      <c r="E11" s="11"/>
      <c r="F11" s="18">
        <f>SUM(F9:F10)</f>
        <v>128597919130</v>
      </c>
      <c r="G11" s="11"/>
      <c r="H11" s="18">
        <f>SUM(H9:H10)</f>
        <v>120525351679</v>
      </c>
      <c r="I11" s="11"/>
      <c r="J11" s="18">
        <f>SUM(J9:J10)</f>
        <v>32579740899</v>
      </c>
      <c r="K11" s="11"/>
      <c r="L11" s="19">
        <f>SUM(L9:L10)</f>
        <v>1.8890537258329767</v>
      </c>
      <c r="P11" s="29"/>
      <c r="Q11" s="31"/>
      <c r="R11" s="29"/>
      <c r="S11" s="31"/>
      <c r="T11" s="29"/>
      <c r="U11" s="31"/>
      <c r="V11" s="29"/>
      <c r="W11" s="31"/>
      <c r="X11" s="30"/>
    </row>
    <row r="12" spans="1:24" ht="13.5" thickTop="1"/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N24" sqref="N24"/>
    </sheetView>
  </sheetViews>
  <sheetFormatPr defaultRowHeight="12.75"/>
  <cols>
    <col min="1" max="1" width="2.5703125" customWidth="1"/>
    <col min="2" max="2" width="54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</cols>
  <sheetData>
    <row r="1" spans="1:1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3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</row>
    <row r="3" spans="1:1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3" ht="14.45" customHeight="1"/>
    <row r="5" spans="1:13" ht="29.1" customHeight="1">
      <c r="A5" s="1" t="s">
        <v>82</v>
      </c>
      <c r="B5" s="40" t="s">
        <v>83</v>
      </c>
      <c r="C5" s="40"/>
      <c r="D5" s="40"/>
      <c r="E5" s="40"/>
      <c r="F5" s="40"/>
      <c r="G5" s="40"/>
      <c r="H5" s="40"/>
      <c r="I5" s="40"/>
      <c r="J5" s="40"/>
    </row>
    <row r="6" spans="1:13" ht="14.45" customHeight="1"/>
    <row r="7" spans="1:13" ht="14.45" customHeight="1">
      <c r="A7" s="41" t="s">
        <v>84</v>
      </c>
      <c r="B7" s="41"/>
      <c r="D7" s="2" t="s">
        <v>85</v>
      </c>
      <c r="F7" s="2" t="s">
        <v>78</v>
      </c>
      <c r="H7" s="2" t="s">
        <v>86</v>
      </c>
      <c r="J7" s="2" t="s">
        <v>87</v>
      </c>
    </row>
    <row r="8" spans="1:13" ht="21.75" customHeight="1">
      <c r="A8" s="43" t="s">
        <v>88</v>
      </c>
      <c r="B8" s="43"/>
      <c r="D8" s="20" t="s">
        <v>89</v>
      </c>
      <c r="E8" s="11"/>
      <c r="F8" s="12">
        <f>'درآمد سرمایه گذاری در سهام'!J55</f>
        <v>520629660889</v>
      </c>
      <c r="G8" s="11"/>
      <c r="H8" s="13">
        <f>F8/$F$13*100</f>
        <v>99.969545525524055</v>
      </c>
      <c r="I8" s="11"/>
      <c r="J8" s="13">
        <f>F8/1724659307116*100</f>
        <v>30.187391720838153</v>
      </c>
      <c r="M8" s="21"/>
    </row>
    <row r="9" spans="1:13" ht="21.75" customHeight="1">
      <c r="A9" s="45" t="s">
        <v>90</v>
      </c>
      <c r="B9" s="45"/>
      <c r="D9" s="34" t="s">
        <v>91</v>
      </c>
      <c r="E9" s="11"/>
      <c r="F9" s="14">
        <v>0</v>
      </c>
      <c r="G9" s="11"/>
      <c r="H9" s="15">
        <f t="shared" ref="H9:H12" si="0">F9/$F$13*100</f>
        <v>0</v>
      </c>
      <c r="I9" s="11"/>
      <c r="J9" s="15">
        <f t="shared" ref="J9:J12" si="1">F9/1724659307116*100</f>
        <v>0</v>
      </c>
      <c r="M9" s="21"/>
    </row>
    <row r="10" spans="1:13" ht="21.75" customHeight="1">
      <c r="A10" s="45" t="s">
        <v>92</v>
      </c>
      <c r="B10" s="45"/>
      <c r="D10" s="34" t="s">
        <v>93</v>
      </c>
      <c r="E10" s="11"/>
      <c r="F10" s="14">
        <v>0</v>
      </c>
      <c r="G10" s="11"/>
      <c r="H10" s="15">
        <f t="shared" si="0"/>
        <v>0</v>
      </c>
      <c r="I10" s="11"/>
      <c r="J10" s="15">
        <f t="shared" si="1"/>
        <v>0</v>
      </c>
      <c r="M10" s="21"/>
    </row>
    <row r="11" spans="1:13" ht="21.75" customHeight="1">
      <c r="A11" s="45" t="s">
        <v>94</v>
      </c>
      <c r="B11" s="45"/>
      <c r="D11" s="34" t="s">
        <v>95</v>
      </c>
      <c r="E11" s="11"/>
      <c r="F11" s="14">
        <f>'سود سپرده بانکی'!G10</f>
        <v>111931604</v>
      </c>
      <c r="G11" s="11"/>
      <c r="H11" s="15">
        <f t="shared" si="0"/>
        <v>2.1492727791797138E-2</v>
      </c>
      <c r="I11" s="11"/>
      <c r="J11" s="15">
        <f t="shared" si="1"/>
        <v>6.4900704468509578E-3</v>
      </c>
      <c r="M11" s="21"/>
    </row>
    <row r="12" spans="1:13" ht="21.75" customHeight="1">
      <c r="A12" s="47" t="s">
        <v>96</v>
      </c>
      <c r="B12" s="47"/>
      <c r="D12" s="27" t="s">
        <v>97</v>
      </c>
      <c r="E12" s="11"/>
      <c r="F12" s="16">
        <f>'سایر درآمدها'!D11</f>
        <v>46671725</v>
      </c>
      <c r="G12" s="11"/>
      <c r="H12" s="17">
        <f t="shared" si="0"/>
        <v>8.9617466841501996E-3</v>
      </c>
      <c r="I12" s="11"/>
      <c r="J12" s="17">
        <f t="shared" si="1"/>
        <v>2.7061417178123794E-3</v>
      </c>
    </row>
    <row r="13" spans="1:13" ht="21.75" customHeight="1">
      <c r="A13" s="49" t="s">
        <v>62</v>
      </c>
      <c r="B13" s="49"/>
      <c r="D13" s="25"/>
      <c r="E13" s="11"/>
      <c r="F13" s="18">
        <f>SUM(F8:F12)</f>
        <v>520788264218</v>
      </c>
      <c r="G13" s="11"/>
      <c r="H13" s="19">
        <f>SUM(H8:H12)</f>
        <v>100</v>
      </c>
      <c r="I13" s="11"/>
      <c r="J13" s="19">
        <f>SUM(J8:J12)</f>
        <v>30.196587933002817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0"/>
  <sheetViews>
    <sheetView rightToLeft="1" workbookViewId="0">
      <selection activeCell="W9" sqref="W9"/>
    </sheetView>
  </sheetViews>
  <sheetFormatPr defaultRowHeight="12.75"/>
  <cols>
    <col min="1" max="1" width="5.140625" customWidth="1"/>
    <col min="2" max="2" width="28.710937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4.71093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  <col min="26" max="26" width="19.28515625" bestFit="1" customWidth="1"/>
  </cols>
  <sheetData>
    <row r="1" spans="1:26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6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6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6" ht="14.45" customHeight="1"/>
    <row r="5" spans="1:26" ht="14.45" customHeight="1">
      <c r="A5" s="1" t="s">
        <v>98</v>
      </c>
      <c r="B5" s="40" t="s">
        <v>99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6" ht="14.45" customHeight="1">
      <c r="D6" s="41" t="s">
        <v>100</v>
      </c>
      <c r="E6" s="41"/>
      <c r="F6" s="41"/>
      <c r="G6" s="41"/>
      <c r="H6" s="41"/>
      <c r="I6" s="41"/>
      <c r="J6" s="41"/>
      <c r="K6" s="41"/>
      <c r="L6" s="41"/>
      <c r="N6" s="41" t="s">
        <v>101</v>
      </c>
      <c r="O6" s="41"/>
      <c r="P6" s="41"/>
      <c r="Q6" s="41"/>
      <c r="R6" s="41"/>
      <c r="S6" s="41"/>
      <c r="T6" s="41"/>
      <c r="U6" s="41"/>
      <c r="V6" s="41"/>
      <c r="W6" s="41"/>
    </row>
    <row r="7" spans="1:26" ht="14.45" customHeight="1">
      <c r="D7" s="3"/>
      <c r="E7" s="3"/>
      <c r="F7" s="3"/>
      <c r="G7" s="3"/>
      <c r="H7" s="3"/>
      <c r="I7" s="3"/>
      <c r="J7" s="42" t="s">
        <v>62</v>
      </c>
      <c r="K7" s="42"/>
      <c r="L7" s="42"/>
      <c r="N7" s="3"/>
      <c r="O7" s="3"/>
      <c r="P7" s="3"/>
      <c r="Q7" s="3"/>
      <c r="R7" s="3"/>
      <c r="S7" s="3"/>
      <c r="T7" s="3"/>
      <c r="U7" s="42" t="s">
        <v>62</v>
      </c>
      <c r="V7" s="42"/>
      <c r="W7" s="42"/>
    </row>
    <row r="8" spans="1:26" ht="14.45" customHeight="1">
      <c r="A8" s="41" t="s">
        <v>102</v>
      </c>
      <c r="B8" s="41"/>
      <c r="D8" s="2" t="s">
        <v>103</v>
      </c>
      <c r="F8" s="2" t="s">
        <v>104</v>
      </c>
      <c r="H8" s="2" t="s">
        <v>105</v>
      </c>
      <c r="J8" s="4" t="s">
        <v>78</v>
      </c>
      <c r="K8" s="3"/>
      <c r="L8" s="4" t="s">
        <v>86</v>
      </c>
      <c r="N8" s="2" t="s">
        <v>103</v>
      </c>
      <c r="P8" s="41" t="s">
        <v>104</v>
      </c>
      <c r="Q8" s="41"/>
      <c r="S8" s="2" t="s">
        <v>105</v>
      </c>
      <c r="U8" s="4" t="s">
        <v>78</v>
      </c>
      <c r="V8" s="3"/>
      <c r="W8" s="4" t="s">
        <v>86</v>
      </c>
      <c r="Z8" s="23"/>
    </row>
    <row r="9" spans="1:26" ht="21.75" customHeight="1">
      <c r="A9" s="43" t="s">
        <v>32</v>
      </c>
      <c r="B9" s="43"/>
      <c r="D9" s="12">
        <v>0</v>
      </c>
      <c r="E9" s="11"/>
      <c r="F9" s="12">
        <v>2532046525</v>
      </c>
      <c r="G9" s="11"/>
      <c r="H9" s="12">
        <v>-180394685</v>
      </c>
      <c r="I9" s="11"/>
      <c r="J9" s="12">
        <f>D9+F9+H9</f>
        <v>2351651840</v>
      </c>
      <c r="K9" s="11"/>
      <c r="L9" s="13">
        <f>J9/درآمد!$F$13*100</f>
        <v>0.45155622766023146</v>
      </c>
      <c r="M9" s="11"/>
      <c r="N9" s="12">
        <v>0</v>
      </c>
      <c r="O9" s="11"/>
      <c r="P9" s="44">
        <v>-9344118436</v>
      </c>
      <c r="Q9" s="44"/>
      <c r="R9" s="11"/>
      <c r="S9" s="12">
        <v>-180394685</v>
      </c>
      <c r="T9" s="11"/>
      <c r="U9" s="12">
        <f>N9+P9+S9</f>
        <v>-9524513121</v>
      </c>
      <c r="V9" s="11"/>
      <c r="W9" s="13">
        <f>U9/423306630591*100</f>
        <v>-2.2500269149345336</v>
      </c>
    </row>
    <row r="10" spans="1:26" ht="21.75" customHeight="1">
      <c r="A10" s="45" t="s">
        <v>30</v>
      </c>
      <c r="B10" s="45"/>
      <c r="D10" s="14">
        <v>0</v>
      </c>
      <c r="E10" s="11"/>
      <c r="F10" s="14">
        <v>0</v>
      </c>
      <c r="G10" s="11"/>
      <c r="H10" s="14">
        <v>450118570</v>
      </c>
      <c r="I10" s="11"/>
      <c r="J10" s="14">
        <f t="shared" ref="J10:J54" si="0">D10+F10+H10</f>
        <v>450118570</v>
      </c>
      <c r="K10" s="11"/>
      <c r="L10" s="15">
        <f>J10/درآمد!$F$13*100</f>
        <v>8.6430244482541191E-2</v>
      </c>
      <c r="M10" s="11"/>
      <c r="N10" s="14">
        <v>0</v>
      </c>
      <c r="O10" s="11"/>
      <c r="P10" s="46">
        <v>0</v>
      </c>
      <c r="Q10" s="46"/>
      <c r="R10" s="11"/>
      <c r="S10" s="14">
        <v>-560136324</v>
      </c>
      <c r="T10" s="11"/>
      <c r="U10" s="14">
        <f>N10+P10+S10</f>
        <v>-560136324</v>
      </c>
      <c r="V10" s="11"/>
      <c r="W10" s="15">
        <f t="shared" ref="W10:W54" si="1">U10/423306630591*100</f>
        <v>-0.13232401373396044</v>
      </c>
    </row>
    <row r="11" spans="1:26" ht="21.75" customHeight="1">
      <c r="A11" s="45" t="s">
        <v>50</v>
      </c>
      <c r="B11" s="45"/>
      <c r="D11" s="14">
        <v>0</v>
      </c>
      <c r="E11" s="11"/>
      <c r="F11" s="14">
        <v>0</v>
      </c>
      <c r="G11" s="11"/>
      <c r="H11" s="14">
        <v>1335992360</v>
      </c>
      <c r="I11" s="11"/>
      <c r="J11" s="14">
        <f t="shared" si="0"/>
        <v>1335992360</v>
      </c>
      <c r="K11" s="11"/>
      <c r="L11" s="15">
        <f>J11/درآمد!$F$13*100</f>
        <v>0.25653273159027229</v>
      </c>
      <c r="M11" s="11"/>
      <c r="N11" s="14">
        <v>346245059</v>
      </c>
      <c r="O11" s="11"/>
      <c r="P11" s="46">
        <v>0</v>
      </c>
      <c r="Q11" s="46"/>
      <c r="R11" s="11"/>
      <c r="S11" s="14">
        <v>314351168</v>
      </c>
      <c r="T11" s="11"/>
      <c r="U11" s="14">
        <f>N11+P11+S11</f>
        <v>660596227</v>
      </c>
      <c r="V11" s="11"/>
      <c r="W11" s="15">
        <f t="shared" si="1"/>
        <v>0.15605619644504692</v>
      </c>
    </row>
    <row r="12" spans="1:26" ht="21.75" customHeight="1">
      <c r="A12" s="45" t="s">
        <v>41</v>
      </c>
      <c r="B12" s="45"/>
      <c r="D12" s="14">
        <v>0</v>
      </c>
      <c r="E12" s="11"/>
      <c r="F12" s="14">
        <v>0</v>
      </c>
      <c r="G12" s="11"/>
      <c r="H12" s="14">
        <v>590570894</v>
      </c>
      <c r="I12" s="11"/>
      <c r="J12" s="14">
        <f t="shared" si="0"/>
        <v>590570894</v>
      </c>
      <c r="K12" s="11"/>
      <c r="L12" s="15">
        <f>J12/درآمد!$F$13*100</f>
        <v>0.11339942440653564</v>
      </c>
      <c r="M12" s="11"/>
      <c r="N12" s="14">
        <v>0</v>
      </c>
      <c r="O12" s="11"/>
      <c r="P12" s="46">
        <v>0</v>
      </c>
      <c r="Q12" s="46"/>
      <c r="R12" s="11"/>
      <c r="S12" s="14">
        <v>1985338235</v>
      </c>
      <c r="T12" s="11"/>
      <c r="U12" s="14">
        <f t="shared" ref="U12:U54" si="2">N12+P12+S12</f>
        <v>1985338235</v>
      </c>
      <c r="V12" s="11"/>
      <c r="W12" s="15">
        <f t="shared" si="1"/>
        <v>0.46900711955023433</v>
      </c>
    </row>
    <row r="13" spans="1:26" ht="21.75" customHeight="1">
      <c r="A13" s="45" t="s">
        <v>45</v>
      </c>
      <c r="B13" s="45"/>
      <c r="D13" s="14">
        <v>0</v>
      </c>
      <c r="E13" s="11"/>
      <c r="F13" s="14">
        <v>0</v>
      </c>
      <c r="G13" s="11"/>
      <c r="H13" s="14">
        <v>160971055</v>
      </c>
      <c r="I13" s="11"/>
      <c r="J13" s="14">
        <f t="shared" si="0"/>
        <v>160971055</v>
      </c>
      <c r="K13" s="11"/>
      <c r="L13" s="15">
        <f>J13/درآمد!$F$13*100</f>
        <v>3.0909117209411256E-2</v>
      </c>
      <c r="M13" s="11"/>
      <c r="N13" s="14">
        <v>0</v>
      </c>
      <c r="O13" s="11"/>
      <c r="P13" s="46">
        <v>0</v>
      </c>
      <c r="Q13" s="46"/>
      <c r="R13" s="11"/>
      <c r="S13" s="14">
        <v>-708344269</v>
      </c>
      <c r="T13" s="11"/>
      <c r="U13" s="14">
        <f t="shared" si="2"/>
        <v>-708344269</v>
      </c>
      <c r="V13" s="11"/>
      <c r="W13" s="15">
        <f t="shared" si="1"/>
        <v>-0.16733597298276295</v>
      </c>
    </row>
    <row r="14" spans="1:26" ht="21.75" customHeight="1">
      <c r="A14" s="45" t="s">
        <v>51</v>
      </c>
      <c r="B14" s="45"/>
      <c r="D14" s="14">
        <v>0</v>
      </c>
      <c r="E14" s="11"/>
      <c r="F14" s="14">
        <v>0</v>
      </c>
      <c r="G14" s="11"/>
      <c r="H14" s="14">
        <v>1067037594</v>
      </c>
      <c r="I14" s="11"/>
      <c r="J14" s="14">
        <f t="shared" si="0"/>
        <v>1067037594</v>
      </c>
      <c r="K14" s="11"/>
      <c r="L14" s="15">
        <f>J14/درآمد!$F$13*100</f>
        <v>0.20488894764213467</v>
      </c>
      <c r="M14" s="11"/>
      <c r="N14" s="14">
        <v>0</v>
      </c>
      <c r="O14" s="11"/>
      <c r="P14" s="46">
        <v>0</v>
      </c>
      <c r="Q14" s="46"/>
      <c r="R14" s="11"/>
      <c r="S14" s="14">
        <v>2898520014</v>
      </c>
      <c r="T14" s="11"/>
      <c r="U14" s="14">
        <f t="shared" si="2"/>
        <v>2898520014</v>
      </c>
      <c r="V14" s="11"/>
      <c r="W14" s="15">
        <f t="shared" si="1"/>
        <v>0.68473295822303282</v>
      </c>
    </row>
    <row r="15" spans="1:26" ht="21.75" customHeight="1">
      <c r="A15" s="45" t="s">
        <v>43</v>
      </c>
      <c r="B15" s="45"/>
      <c r="D15" s="14">
        <v>0</v>
      </c>
      <c r="E15" s="11"/>
      <c r="F15" s="14">
        <v>95112194583</v>
      </c>
      <c r="G15" s="11"/>
      <c r="H15" s="14">
        <v>0</v>
      </c>
      <c r="I15" s="11"/>
      <c r="J15" s="14">
        <f t="shared" si="0"/>
        <v>95112194583</v>
      </c>
      <c r="K15" s="11"/>
      <c r="L15" s="15">
        <f>J15/درآمد!$F$13*100</f>
        <v>18.263121717194917</v>
      </c>
      <c r="M15" s="11"/>
      <c r="N15" s="14">
        <v>0</v>
      </c>
      <c r="O15" s="11"/>
      <c r="P15" s="46">
        <v>127341294911</v>
      </c>
      <c r="Q15" s="46"/>
      <c r="R15" s="11"/>
      <c r="S15" s="14">
        <v>1428697679</v>
      </c>
      <c r="T15" s="11"/>
      <c r="U15" s="14">
        <f t="shared" si="2"/>
        <v>128769992590</v>
      </c>
      <c r="V15" s="11"/>
      <c r="W15" s="15">
        <f t="shared" si="1"/>
        <v>30.420027300356161</v>
      </c>
    </row>
    <row r="16" spans="1:26" ht="21.75" customHeight="1">
      <c r="A16" s="45" t="s">
        <v>106</v>
      </c>
      <c r="B16" s="45"/>
      <c r="D16" s="14">
        <v>0</v>
      </c>
      <c r="E16" s="11"/>
      <c r="F16" s="14">
        <v>0</v>
      </c>
      <c r="G16" s="11"/>
      <c r="H16" s="14">
        <v>0</v>
      </c>
      <c r="I16" s="11"/>
      <c r="J16" s="14">
        <f t="shared" si="0"/>
        <v>0</v>
      </c>
      <c r="K16" s="11"/>
      <c r="L16" s="15">
        <f>J16/درآمد!$F$13*100</f>
        <v>0</v>
      </c>
      <c r="M16" s="11"/>
      <c r="N16" s="14">
        <v>0</v>
      </c>
      <c r="O16" s="11"/>
      <c r="P16" s="46">
        <v>0</v>
      </c>
      <c r="Q16" s="46"/>
      <c r="R16" s="11"/>
      <c r="S16" s="14">
        <v>-2910143311</v>
      </c>
      <c r="T16" s="11"/>
      <c r="U16" s="14">
        <f t="shared" si="2"/>
        <v>-2910143311</v>
      </c>
      <c r="V16" s="11"/>
      <c r="W16" s="15">
        <f t="shared" si="1"/>
        <v>-0.68747879213160457</v>
      </c>
    </row>
    <row r="17" spans="1:23" ht="21.75" customHeight="1">
      <c r="A17" s="45" t="s">
        <v>46</v>
      </c>
      <c r="B17" s="45"/>
      <c r="D17" s="14">
        <v>0</v>
      </c>
      <c r="E17" s="11"/>
      <c r="F17" s="14">
        <v>16505035851</v>
      </c>
      <c r="G17" s="11"/>
      <c r="H17" s="14">
        <v>0</v>
      </c>
      <c r="I17" s="11"/>
      <c r="J17" s="14">
        <f t="shared" si="0"/>
        <v>16505035851</v>
      </c>
      <c r="K17" s="11"/>
      <c r="L17" s="15">
        <f>J17/درآمد!$F$13*100</f>
        <v>3.1692411263881808</v>
      </c>
      <c r="M17" s="11"/>
      <c r="N17" s="14">
        <v>2695926160</v>
      </c>
      <c r="O17" s="11"/>
      <c r="P17" s="46">
        <v>11456888455</v>
      </c>
      <c r="Q17" s="46"/>
      <c r="R17" s="11"/>
      <c r="S17" s="14">
        <v>3310967352</v>
      </c>
      <c r="T17" s="11"/>
      <c r="U17" s="14">
        <f t="shared" si="2"/>
        <v>17463781967</v>
      </c>
      <c r="V17" s="11"/>
      <c r="W17" s="15">
        <f t="shared" si="1"/>
        <v>4.1255630564108863</v>
      </c>
    </row>
    <row r="18" spans="1:23" ht="21.75" customHeight="1">
      <c r="A18" s="45" t="s">
        <v>20</v>
      </c>
      <c r="B18" s="45"/>
      <c r="D18" s="14">
        <v>0</v>
      </c>
      <c r="E18" s="11"/>
      <c r="F18" s="14">
        <v>43626480242</v>
      </c>
      <c r="G18" s="11"/>
      <c r="H18" s="14">
        <v>0</v>
      </c>
      <c r="I18" s="11"/>
      <c r="J18" s="14">
        <f t="shared" si="0"/>
        <v>43626480242</v>
      </c>
      <c r="K18" s="11"/>
      <c r="L18" s="15">
        <f>J18/درآمد!$F$13*100</f>
        <v>8.3770090916906916</v>
      </c>
      <c r="M18" s="11"/>
      <c r="N18" s="14">
        <v>0</v>
      </c>
      <c r="O18" s="11"/>
      <c r="P18" s="46">
        <v>43027446737</v>
      </c>
      <c r="Q18" s="46"/>
      <c r="R18" s="11"/>
      <c r="S18" s="14">
        <v>1365739331</v>
      </c>
      <c r="T18" s="11"/>
      <c r="U18" s="14">
        <f t="shared" si="2"/>
        <v>44393186068</v>
      </c>
      <c r="V18" s="11"/>
      <c r="W18" s="15">
        <f t="shared" si="1"/>
        <v>10.48724089344417</v>
      </c>
    </row>
    <row r="19" spans="1:23" ht="21.75" customHeight="1">
      <c r="A19" s="45" t="s">
        <v>107</v>
      </c>
      <c r="B19" s="45"/>
      <c r="D19" s="14">
        <v>0</v>
      </c>
      <c r="E19" s="11"/>
      <c r="F19" s="14">
        <v>0</v>
      </c>
      <c r="G19" s="11"/>
      <c r="H19" s="14">
        <v>0</v>
      </c>
      <c r="I19" s="11"/>
      <c r="J19" s="14">
        <f t="shared" si="0"/>
        <v>0</v>
      </c>
      <c r="K19" s="11"/>
      <c r="L19" s="15">
        <f>J19/درآمد!$F$13*100</f>
        <v>0</v>
      </c>
      <c r="M19" s="11"/>
      <c r="N19" s="14">
        <v>0</v>
      </c>
      <c r="O19" s="11"/>
      <c r="P19" s="46">
        <v>0</v>
      </c>
      <c r="Q19" s="46"/>
      <c r="R19" s="11"/>
      <c r="S19" s="14">
        <v>-1113279478</v>
      </c>
      <c r="T19" s="11"/>
      <c r="U19" s="14">
        <f t="shared" si="2"/>
        <v>-1113279478</v>
      </c>
      <c r="V19" s="11"/>
      <c r="W19" s="15">
        <f t="shared" si="1"/>
        <v>-0.26299599334073598</v>
      </c>
    </row>
    <row r="20" spans="1:23" ht="21.75" customHeight="1">
      <c r="A20" s="45" t="s">
        <v>42</v>
      </c>
      <c r="B20" s="45"/>
      <c r="D20" s="14">
        <v>1278329651</v>
      </c>
      <c r="E20" s="11"/>
      <c r="F20" s="14">
        <v>5029260959</v>
      </c>
      <c r="G20" s="11"/>
      <c r="H20" s="14">
        <v>0</v>
      </c>
      <c r="I20" s="11"/>
      <c r="J20" s="14">
        <f t="shared" si="0"/>
        <v>6307590610</v>
      </c>
      <c r="K20" s="11"/>
      <c r="L20" s="15">
        <f>J20/درآمد!$F$13*100</f>
        <v>1.2111622022572435</v>
      </c>
      <c r="M20" s="11"/>
      <c r="N20" s="14">
        <v>1278329651</v>
      </c>
      <c r="O20" s="11"/>
      <c r="P20" s="46">
        <v>5337321086</v>
      </c>
      <c r="Q20" s="46"/>
      <c r="R20" s="11"/>
      <c r="S20" s="14">
        <v>125104276</v>
      </c>
      <c r="T20" s="11"/>
      <c r="U20" s="14">
        <f t="shared" si="2"/>
        <v>6740755013</v>
      </c>
      <c r="V20" s="11"/>
      <c r="W20" s="15">
        <f t="shared" si="1"/>
        <v>1.5924047784436752</v>
      </c>
    </row>
    <row r="21" spans="1:23" ht="21.75" customHeight="1">
      <c r="A21" s="45" t="s">
        <v>48</v>
      </c>
      <c r="B21" s="45"/>
      <c r="D21" s="14">
        <v>0</v>
      </c>
      <c r="E21" s="11"/>
      <c r="F21" s="14">
        <v>10009425024</v>
      </c>
      <c r="G21" s="11"/>
      <c r="H21" s="14">
        <v>0</v>
      </c>
      <c r="I21" s="11"/>
      <c r="J21" s="14">
        <f t="shared" si="0"/>
        <v>10009425024</v>
      </c>
      <c r="K21" s="11"/>
      <c r="L21" s="15">
        <f>J21/درآمد!$F$13*100</f>
        <v>1.9219759183763199</v>
      </c>
      <c r="M21" s="11"/>
      <c r="N21" s="14">
        <v>0</v>
      </c>
      <c r="O21" s="11"/>
      <c r="P21" s="46">
        <v>7904783973</v>
      </c>
      <c r="Q21" s="46"/>
      <c r="R21" s="11"/>
      <c r="S21" s="14">
        <v>-40447797</v>
      </c>
      <c r="T21" s="11"/>
      <c r="U21" s="14">
        <f t="shared" si="2"/>
        <v>7864336176</v>
      </c>
      <c r="V21" s="11"/>
      <c r="W21" s="15">
        <f t="shared" si="1"/>
        <v>1.8578343941884865</v>
      </c>
    </row>
    <row r="22" spans="1:23" ht="21.75" customHeight="1">
      <c r="A22" s="45" t="s">
        <v>49</v>
      </c>
      <c r="B22" s="45"/>
      <c r="D22" s="14">
        <v>0</v>
      </c>
      <c r="E22" s="11"/>
      <c r="F22" s="14">
        <v>12280333520</v>
      </c>
      <c r="G22" s="11"/>
      <c r="H22" s="14">
        <v>0</v>
      </c>
      <c r="I22" s="11"/>
      <c r="J22" s="14">
        <f t="shared" si="0"/>
        <v>12280333520</v>
      </c>
      <c r="K22" s="11"/>
      <c r="L22" s="15">
        <f>J22/درآمد!$F$13*100</f>
        <v>2.3580280823800397</v>
      </c>
      <c r="M22" s="11"/>
      <c r="N22" s="14">
        <v>0</v>
      </c>
      <c r="O22" s="11"/>
      <c r="P22" s="46">
        <v>17930467741</v>
      </c>
      <c r="Q22" s="46"/>
      <c r="R22" s="11"/>
      <c r="S22" s="14">
        <v>872503033</v>
      </c>
      <c r="T22" s="11"/>
      <c r="U22" s="14">
        <f t="shared" si="2"/>
        <v>18802970774</v>
      </c>
      <c r="V22" s="11"/>
      <c r="W22" s="15">
        <f t="shared" si="1"/>
        <v>4.4419268244743089</v>
      </c>
    </row>
    <row r="23" spans="1:23" ht="21.75" customHeight="1">
      <c r="A23" s="45" t="s">
        <v>108</v>
      </c>
      <c r="B23" s="45"/>
      <c r="D23" s="14">
        <v>0</v>
      </c>
      <c r="E23" s="11"/>
      <c r="F23" s="14">
        <v>0</v>
      </c>
      <c r="G23" s="11"/>
      <c r="H23" s="14">
        <v>0</v>
      </c>
      <c r="I23" s="11"/>
      <c r="J23" s="14">
        <f t="shared" si="0"/>
        <v>0</v>
      </c>
      <c r="K23" s="11"/>
      <c r="L23" s="15">
        <f>J23/درآمد!$F$13*100</f>
        <v>0</v>
      </c>
      <c r="M23" s="11"/>
      <c r="N23" s="14">
        <v>0</v>
      </c>
      <c r="O23" s="11"/>
      <c r="P23" s="46">
        <v>0</v>
      </c>
      <c r="Q23" s="46"/>
      <c r="R23" s="11"/>
      <c r="S23" s="14">
        <v>-634327023</v>
      </c>
      <c r="T23" s="11"/>
      <c r="U23" s="14">
        <f t="shared" si="2"/>
        <v>-634327023</v>
      </c>
      <c r="V23" s="11"/>
      <c r="W23" s="15">
        <f t="shared" si="1"/>
        <v>-0.14985048122548508</v>
      </c>
    </row>
    <row r="24" spans="1:23" ht="21.75" customHeight="1">
      <c r="A24" s="45" t="s">
        <v>47</v>
      </c>
      <c r="B24" s="45"/>
      <c r="D24" s="14">
        <v>0</v>
      </c>
      <c r="E24" s="11"/>
      <c r="F24" s="14">
        <v>4569403350</v>
      </c>
      <c r="G24" s="11"/>
      <c r="H24" s="14">
        <v>0</v>
      </c>
      <c r="I24" s="11"/>
      <c r="J24" s="14">
        <f t="shared" si="0"/>
        <v>4569403350</v>
      </c>
      <c r="K24" s="11"/>
      <c r="L24" s="15">
        <f>J24/درآمد!$F$13*100</f>
        <v>0.87740136711054317</v>
      </c>
      <c r="M24" s="11"/>
      <c r="N24" s="14">
        <v>0</v>
      </c>
      <c r="O24" s="11"/>
      <c r="P24" s="46">
        <v>5235699749</v>
      </c>
      <c r="Q24" s="46"/>
      <c r="R24" s="11"/>
      <c r="S24" s="14">
        <v>1122130162</v>
      </c>
      <c r="T24" s="11"/>
      <c r="U24" s="14">
        <f t="shared" si="2"/>
        <v>6357829911</v>
      </c>
      <c r="V24" s="11"/>
      <c r="W24" s="15">
        <f t="shared" si="1"/>
        <v>1.501944323934522</v>
      </c>
    </row>
    <row r="25" spans="1:23" ht="21.75" customHeight="1">
      <c r="A25" s="45" t="s">
        <v>31</v>
      </c>
      <c r="B25" s="45"/>
      <c r="D25" s="14">
        <v>0</v>
      </c>
      <c r="E25" s="11"/>
      <c r="F25" s="14">
        <v>3535667459</v>
      </c>
      <c r="G25" s="11"/>
      <c r="H25" s="14">
        <v>0</v>
      </c>
      <c r="I25" s="11"/>
      <c r="J25" s="14">
        <f t="shared" si="0"/>
        <v>3535667459</v>
      </c>
      <c r="K25" s="11"/>
      <c r="L25" s="15">
        <f>J25/درآمد!$F$13*100</f>
        <v>0.67890689977606389</v>
      </c>
      <c r="M25" s="11"/>
      <c r="N25" s="14">
        <v>12161857950</v>
      </c>
      <c r="O25" s="11"/>
      <c r="P25" s="46">
        <v>-4499940400</v>
      </c>
      <c r="Q25" s="46"/>
      <c r="R25" s="11"/>
      <c r="S25" s="14">
        <v>0</v>
      </c>
      <c r="T25" s="11"/>
      <c r="U25" s="14">
        <f t="shared" si="2"/>
        <v>7661917550</v>
      </c>
      <c r="V25" s="11"/>
      <c r="W25" s="15">
        <f t="shared" si="1"/>
        <v>1.8100159544637431</v>
      </c>
    </row>
    <row r="26" spans="1:23" ht="21.75" customHeight="1">
      <c r="A26" s="45" t="s">
        <v>33</v>
      </c>
      <c r="B26" s="45"/>
      <c r="D26" s="14">
        <v>0</v>
      </c>
      <c r="E26" s="11"/>
      <c r="F26" s="14">
        <v>10959987498</v>
      </c>
      <c r="G26" s="11"/>
      <c r="H26" s="14">
        <v>0</v>
      </c>
      <c r="I26" s="11"/>
      <c r="J26" s="14">
        <f t="shared" si="0"/>
        <v>10959987498</v>
      </c>
      <c r="K26" s="11"/>
      <c r="L26" s="15">
        <f>J26/درآمد!$F$13*100</f>
        <v>2.1044997076608838</v>
      </c>
      <c r="M26" s="11"/>
      <c r="N26" s="14">
        <v>3969346500</v>
      </c>
      <c r="O26" s="11"/>
      <c r="P26" s="46">
        <v>2153136020</v>
      </c>
      <c r="Q26" s="46"/>
      <c r="R26" s="11"/>
      <c r="S26" s="14">
        <v>0</v>
      </c>
      <c r="T26" s="11"/>
      <c r="U26" s="14">
        <f t="shared" si="2"/>
        <v>6122482520</v>
      </c>
      <c r="V26" s="11"/>
      <c r="W26" s="15">
        <f t="shared" si="1"/>
        <v>1.4463469451097635</v>
      </c>
    </row>
    <row r="27" spans="1:23" ht="21.75" customHeight="1">
      <c r="A27" s="45" t="s">
        <v>35</v>
      </c>
      <c r="B27" s="45"/>
      <c r="D27" s="14">
        <v>12215523455</v>
      </c>
      <c r="E27" s="11"/>
      <c r="F27" s="14">
        <v>23066111960</v>
      </c>
      <c r="G27" s="11"/>
      <c r="H27" s="14">
        <v>0</v>
      </c>
      <c r="I27" s="11"/>
      <c r="J27" s="14">
        <f t="shared" si="0"/>
        <v>35281635415</v>
      </c>
      <c r="K27" s="11"/>
      <c r="L27" s="15">
        <f>J27/درآمد!$F$13*100</f>
        <v>6.7746602293309826</v>
      </c>
      <c r="M27" s="11"/>
      <c r="N27" s="14">
        <v>12215523455</v>
      </c>
      <c r="O27" s="11"/>
      <c r="P27" s="46">
        <v>21052087600</v>
      </c>
      <c r="Q27" s="46"/>
      <c r="R27" s="11"/>
      <c r="S27" s="14">
        <v>0</v>
      </c>
      <c r="T27" s="11"/>
      <c r="U27" s="14">
        <f t="shared" si="2"/>
        <v>33267611055</v>
      </c>
      <c r="V27" s="11"/>
      <c r="W27" s="15">
        <f t="shared" si="1"/>
        <v>7.8589865243909331</v>
      </c>
    </row>
    <row r="28" spans="1:23" ht="21.75" customHeight="1">
      <c r="A28" s="45" t="s">
        <v>29</v>
      </c>
      <c r="B28" s="45"/>
      <c r="D28" s="14">
        <v>0</v>
      </c>
      <c r="E28" s="11"/>
      <c r="F28" s="14">
        <v>8836164350</v>
      </c>
      <c r="G28" s="11"/>
      <c r="H28" s="14">
        <v>0</v>
      </c>
      <c r="I28" s="11"/>
      <c r="J28" s="14">
        <f t="shared" si="0"/>
        <v>8836164350</v>
      </c>
      <c r="K28" s="11"/>
      <c r="L28" s="15">
        <f>J28/درآمد!$F$13*100</f>
        <v>1.6966903744016042</v>
      </c>
      <c r="M28" s="11"/>
      <c r="N28" s="14">
        <v>1135943912</v>
      </c>
      <c r="O28" s="11"/>
      <c r="P28" s="46">
        <v>3352560848</v>
      </c>
      <c r="Q28" s="46"/>
      <c r="R28" s="11"/>
      <c r="S28" s="14">
        <v>0</v>
      </c>
      <c r="T28" s="11"/>
      <c r="U28" s="14">
        <f t="shared" si="2"/>
        <v>4488504760</v>
      </c>
      <c r="V28" s="11"/>
      <c r="W28" s="15">
        <f t="shared" si="1"/>
        <v>1.0603435986186582</v>
      </c>
    </row>
    <row r="29" spans="1:23" ht="21.75" customHeight="1">
      <c r="A29" s="45" t="s">
        <v>36</v>
      </c>
      <c r="B29" s="45"/>
      <c r="D29" s="14">
        <v>5178082795</v>
      </c>
      <c r="E29" s="11"/>
      <c r="F29" s="14">
        <v>31316146119</v>
      </c>
      <c r="G29" s="11"/>
      <c r="H29" s="14">
        <v>0</v>
      </c>
      <c r="I29" s="11"/>
      <c r="J29" s="14">
        <f t="shared" si="0"/>
        <v>36494228914</v>
      </c>
      <c r="K29" s="11"/>
      <c r="L29" s="15">
        <f>J29/درآمد!$F$13*100</f>
        <v>7.0074983292487669</v>
      </c>
      <c r="M29" s="11"/>
      <c r="N29" s="14">
        <v>5178082795</v>
      </c>
      <c r="O29" s="11"/>
      <c r="P29" s="46">
        <v>30284591010</v>
      </c>
      <c r="Q29" s="46"/>
      <c r="R29" s="11"/>
      <c r="S29" s="14">
        <v>0</v>
      </c>
      <c r="T29" s="11"/>
      <c r="U29" s="14">
        <f t="shared" si="2"/>
        <v>35462673805</v>
      </c>
      <c r="V29" s="11"/>
      <c r="W29" s="15">
        <f t="shared" si="1"/>
        <v>8.3775379930828748</v>
      </c>
    </row>
    <row r="30" spans="1:23" ht="21.75" customHeight="1">
      <c r="A30" s="45" t="s">
        <v>34</v>
      </c>
      <c r="B30" s="45"/>
      <c r="D30" s="14">
        <v>0</v>
      </c>
      <c r="E30" s="11"/>
      <c r="F30" s="14">
        <v>-53881914</v>
      </c>
      <c r="G30" s="11"/>
      <c r="H30" s="14">
        <v>0</v>
      </c>
      <c r="I30" s="11"/>
      <c r="J30" s="14">
        <f t="shared" si="0"/>
        <v>-53881914</v>
      </c>
      <c r="K30" s="11"/>
      <c r="L30" s="15">
        <f>J30/درآمد!$F$13*100</f>
        <v>-1.0346222774606386E-2</v>
      </c>
      <c r="M30" s="11"/>
      <c r="N30" s="14">
        <v>796112038</v>
      </c>
      <c r="O30" s="11"/>
      <c r="P30" s="46">
        <v>-1773592886</v>
      </c>
      <c r="Q30" s="46"/>
      <c r="R30" s="11"/>
      <c r="S30" s="14">
        <v>0</v>
      </c>
      <c r="T30" s="11"/>
      <c r="U30" s="14">
        <f t="shared" si="2"/>
        <v>-977480848</v>
      </c>
      <c r="V30" s="11"/>
      <c r="W30" s="15">
        <f t="shared" si="1"/>
        <v>-0.23091555325634497</v>
      </c>
    </row>
    <row r="31" spans="1:23" ht="21.75" customHeight="1">
      <c r="A31" s="45" t="s">
        <v>58</v>
      </c>
      <c r="B31" s="45"/>
      <c r="D31" s="14">
        <v>0</v>
      </c>
      <c r="E31" s="11"/>
      <c r="F31" s="14">
        <v>1144666044</v>
      </c>
      <c r="G31" s="11"/>
      <c r="H31" s="14">
        <v>0</v>
      </c>
      <c r="I31" s="11"/>
      <c r="J31" s="14">
        <f t="shared" si="0"/>
        <v>1144666044</v>
      </c>
      <c r="K31" s="11"/>
      <c r="L31" s="15">
        <f>J31/درآمد!$F$13*100</f>
        <v>0.21979489989445061</v>
      </c>
      <c r="M31" s="11"/>
      <c r="N31" s="14">
        <v>0</v>
      </c>
      <c r="O31" s="11"/>
      <c r="P31" s="46">
        <v>1144666044</v>
      </c>
      <c r="Q31" s="46"/>
      <c r="R31" s="11"/>
      <c r="S31" s="14">
        <v>0</v>
      </c>
      <c r="T31" s="11"/>
      <c r="U31" s="14">
        <f t="shared" si="2"/>
        <v>1144666044</v>
      </c>
      <c r="V31" s="11"/>
      <c r="W31" s="15">
        <f t="shared" si="1"/>
        <v>0.27041061048391168</v>
      </c>
    </row>
    <row r="32" spans="1:23" ht="21.75" customHeight="1">
      <c r="A32" s="45" t="s">
        <v>22</v>
      </c>
      <c r="B32" s="45"/>
      <c r="D32" s="14">
        <v>0</v>
      </c>
      <c r="E32" s="11"/>
      <c r="F32" s="14">
        <v>19623953239</v>
      </c>
      <c r="G32" s="11"/>
      <c r="H32" s="14">
        <v>0</v>
      </c>
      <c r="I32" s="11"/>
      <c r="J32" s="14">
        <f t="shared" si="0"/>
        <v>19623953239</v>
      </c>
      <c r="K32" s="11"/>
      <c r="L32" s="15">
        <f>J32/درآمد!$F$13*100</f>
        <v>3.7681250879312227</v>
      </c>
      <c r="M32" s="11"/>
      <c r="N32" s="14">
        <v>0</v>
      </c>
      <c r="O32" s="11"/>
      <c r="P32" s="46">
        <v>22023738944</v>
      </c>
      <c r="Q32" s="46"/>
      <c r="R32" s="11"/>
      <c r="S32" s="14">
        <v>0</v>
      </c>
      <c r="T32" s="11"/>
      <c r="U32" s="14">
        <f t="shared" si="2"/>
        <v>22023738944</v>
      </c>
      <c r="V32" s="11"/>
      <c r="W32" s="15">
        <f t="shared" si="1"/>
        <v>5.2027861962028643</v>
      </c>
    </row>
    <row r="33" spans="1:23" ht="21.75" customHeight="1">
      <c r="A33" s="45" t="s">
        <v>60</v>
      </c>
      <c r="B33" s="45"/>
      <c r="D33" s="14">
        <v>0</v>
      </c>
      <c r="E33" s="11"/>
      <c r="F33" s="14">
        <v>2063565437</v>
      </c>
      <c r="G33" s="11"/>
      <c r="H33" s="14">
        <v>0</v>
      </c>
      <c r="I33" s="11"/>
      <c r="J33" s="14">
        <f t="shared" si="0"/>
        <v>2063565437</v>
      </c>
      <c r="K33" s="11"/>
      <c r="L33" s="15">
        <f>J33/درآمد!$F$13*100</f>
        <v>0.3962388515222377</v>
      </c>
      <c r="M33" s="11"/>
      <c r="N33" s="14">
        <v>0</v>
      </c>
      <c r="O33" s="11"/>
      <c r="P33" s="46">
        <v>2063565437</v>
      </c>
      <c r="Q33" s="46"/>
      <c r="R33" s="11"/>
      <c r="S33" s="14">
        <v>0</v>
      </c>
      <c r="T33" s="11"/>
      <c r="U33" s="14">
        <f t="shared" si="2"/>
        <v>2063565437</v>
      </c>
      <c r="V33" s="11"/>
      <c r="W33" s="15">
        <f t="shared" si="1"/>
        <v>0.48748715183576286</v>
      </c>
    </row>
    <row r="34" spans="1:23" ht="21.75" customHeight="1">
      <c r="A34" s="45" t="s">
        <v>56</v>
      </c>
      <c r="B34" s="45"/>
      <c r="D34" s="14">
        <v>0</v>
      </c>
      <c r="E34" s="11"/>
      <c r="F34" s="14">
        <v>-1237717585</v>
      </c>
      <c r="G34" s="11"/>
      <c r="H34" s="14">
        <v>0</v>
      </c>
      <c r="I34" s="11"/>
      <c r="J34" s="14">
        <f t="shared" si="0"/>
        <v>-1237717585</v>
      </c>
      <c r="K34" s="11"/>
      <c r="L34" s="15">
        <f>J34/درآمد!$F$13*100</f>
        <v>-0.2376623418844738</v>
      </c>
      <c r="M34" s="11"/>
      <c r="N34" s="14">
        <v>0</v>
      </c>
      <c r="O34" s="11"/>
      <c r="P34" s="46">
        <v>-1237717585</v>
      </c>
      <c r="Q34" s="46"/>
      <c r="R34" s="11"/>
      <c r="S34" s="14">
        <v>0</v>
      </c>
      <c r="T34" s="11"/>
      <c r="U34" s="14">
        <f t="shared" si="2"/>
        <v>-1237717585</v>
      </c>
      <c r="V34" s="11"/>
      <c r="W34" s="15">
        <f t="shared" si="1"/>
        <v>-0.29239267603060204</v>
      </c>
    </row>
    <row r="35" spans="1:23" ht="21.75" customHeight="1">
      <c r="A35" s="45" t="s">
        <v>21</v>
      </c>
      <c r="B35" s="45"/>
      <c r="D35" s="14">
        <v>0</v>
      </c>
      <c r="E35" s="11"/>
      <c r="F35" s="14">
        <v>35247599342</v>
      </c>
      <c r="G35" s="11"/>
      <c r="H35" s="14">
        <v>0</v>
      </c>
      <c r="I35" s="11"/>
      <c r="J35" s="14">
        <f t="shared" si="0"/>
        <v>35247599342</v>
      </c>
      <c r="K35" s="11"/>
      <c r="L35" s="15">
        <f>J35/درآمد!$F$13*100</f>
        <v>6.7681247377812435</v>
      </c>
      <c r="M35" s="11"/>
      <c r="N35" s="14">
        <v>0</v>
      </c>
      <c r="O35" s="11"/>
      <c r="P35" s="46">
        <v>38618278515</v>
      </c>
      <c r="Q35" s="46"/>
      <c r="R35" s="11"/>
      <c r="S35" s="14">
        <v>0</v>
      </c>
      <c r="T35" s="11"/>
      <c r="U35" s="14">
        <f t="shared" si="2"/>
        <v>38618278515</v>
      </c>
      <c r="V35" s="11"/>
      <c r="W35" s="15">
        <f t="shared" si="1"/>
        <v>9.123003450497114</v>
      </c>
    </row>
    <row r="36" spans="1:23" ht="21.75" customHeight="1">
      <c r="A36" s="45" t="s">
        <v>26</v>
      </c>
      <c r="B36" s="45"/>
      <c r="D36" s="14">
        <v>0</v>
      </c>
      <c r="E36" s="11"/>
      <c r="F36" s="14">
        <v>2039906681</v>
      </c>
      <c r="G36" s="11"/>
      <c r="H36" s="14">
        <v>0</v>
      </c>
      <c r="I36" s="11"/>
      <c r="J36" s="14">
        <f t="shared" si="0"/>
        <v>2039906681</v>
      </c>
      <c r="K36" s="11"/>
      <c r="L36" s="15">
        <f>J36/درآمد!$F$13*100</f>
        <v>0.39169597726305577</v>
      </c>
      <c r="M36" s="11"/>
      <c r="N36" s="14">
        <v>0</v>
      </c>
      <c r="O36" s="11"/>
      <c r="P36" s="46">
        <v>880275812</v>
      </c>
      <c r="Q36" s="46"/>
      <c r="R36" s="11"/>
      <c r="S36" s="14">
        <v>0</v>
      </c>
      <c r="T36" s="11"/>
      <c r="U36" s="14">
        <f t="shared" si="2"/>
        <v>880275812</v>
      </c>
      <c r="V36" s="11"/>
      <c r="W36" s="15">
        <f t="shared" si="1"/>
        <v>0.20795228526682941</v>
      </c>
    </row>
    <row r="37" spans="1:23" ht="21.75" customHeight="1">
      <c r="A37" s="45" t="s">
        <v>27</v>
      </c>
      <c r="B37" s="45"/>
      <c r="D37" s="14">
        <v>0</v>
      </c>
      <c r="E37" s="11"/>
      <c r="F37" s="14">
        <v>3797647729</v>
      </c>
      <c r="G37" s="11"/>
      <c r="H37" s="14">
        <v>0</v>
      </c>
      <c r="I37" s="11"/>
      <c r="J37" s="14">
        <f t="shared" si="0"/>
        <v>3797647729</v>
      </c>
      <c r="K37" s="11"/>
      <c r="L37" s="15">
        <f>J37/درآمد!$F$13*100</f>
        <v>0.72921146460595332</v>
      </c>
      <c r="M37" s="11"/>
      <c r="N37" s="14">
        <v>0</v>
      </c>
      <c r="O37" s="11"/>
      <c r="P37" s="46">
        <v>1667475052</v>
      </c>
      <c r="Q37" s="46"/>
      <c r="R37" s="11"/>
      <c r="S37" s="14">
        <v>0</v>
      </c>
      <c r="T37" s="11"/>
      <c r="U37" s="14">
        <f t="shared" si="2"/>
        <v>1667475052</v>
      </c>
      <c r="V37" s="11"/>
      <c r="W37" s="15">
        <f t="shared" si="1"/>
        <v>0.3939165917793333</v>
      </c>
    </row>
    <row r="38" spans="1:23" ht="21.75" customHeight="1">
      <c r="A38" s="45" t="s">
        <v>38</v>
      </c>
      <c r="B38" s="45"/>
      <c r="D38" s="14">
        <v>0</v>
      </c>
      <c r="E38" s="11"/>
      <c r="F38" s="14">
        <v>0</v>
      </c>
      <c r="G38" s="11"/>
      <c r="H38" s="14">
        <v>0</v>
      </c>
      <c r="I38" s="11"/>
      <c r="J38" s="14">
        <f t="shared" si="0"/>
        <v>0</v>
      </c>
      <c r="K38" s="11"/>
      <c r="L38" s="15">
        <f>J38/درآمد!$F$13*100</f>
        <v>0</v>
      </c>
      <c r="M38" s="11"/>
      <c r="N38" s="14">
        <v>0</v>
      </c>
      <c r="O38" s="11"/>
      <c r="P38" s="46">
        <v>-58547548101</v>
      </c>
      <c r="Q38" s="46"/>
      <c r="R38" s="11"/>
      <c r="S38" s="14">
        <v>0</v>
      </c>
      <c r="T38" s="11"/>
      <c r="U38" s="14">
        <f t="shared" si="2"/>
        <v>-58547548101</v>
      </c>
      <c r="V38" s="11"/>
      <c r="W38" s="15">
        <f t="shared" si="1"/>
        <v>-13.831001895542903</v>
      </c>
    </row>
    <row r="39" spans="1:23" ht="21.75" customHeight="1">
      <c r="A39" s="45" t="s">
        <v>53</v>
      </c>
      <c r="B39" s="45"/>
      <c r="D39" s="14">
        <v>0</v>
      </c>
      <c r="E39" s="11"/>
      <c r="F39" s="14">
        <v>1042793456</v>
      </c>
      <c r="G39" s="11"/>
      <c r="H39" s="14">
        <v>0</v>
      </c>
      <c r="I39" s="11"/>
      <c r="J39" s="14">
        <f t="shared" si="0"/>
        <v>1042793456</v>
      </c>
      <c r="K39" s="11"/>
      <c r="L39" s="15">
        <f>J39/درآمد!$F$13*100</f>
        <v>0.20023367031241135</v>
      </c>
      <c r="M39" s="11"/>
      <c r="N39" s="14">
        <v>0</v>
      </c>
      <c r="O39" s="11"/>
      <c r="P39" s="46">
        <v>1042793456</v>
      </c>
      <c r="Q39" s="46"/>
      <c r="R39" s="11"/>
      <c r="S39" s="14">
        <v>0</v>
      </c>
      <c r="T39" s="11"/>
      <c r="U39" s="14">
        <f t="shared" si="2"/>
        <v>1042793456</v>
      </c>
      <c r="V39" s="11"/>
      <c r="W39" s="15">
        <f t="shared" si="1"/>
        <v>0.24634470160415461</v>
      </c>
    </row>
    <row r="40" spans="1:23" ht="21.75" customHeight="1">
      <c r="A40" s="45" t="s">
        <v>61</v>
      </c>
      <c r="B40" s="45"/>
      <c r="D40" s="14">
        <v>0</v>
      </c>
      <c r="E40" s="11"/>
      <c r="F40" s="14">
        <v>-547325767</v>
      </c>
      <c r="G40" s="11"/>
      <c r="H40" s="14">
        <v>0</v>
      </c>
      <c r="I40" s="11"/>
      <c r="J40" s="14">
        <f t="shared" si="0"/>
        <v>-547325767</v>
      </c>
      <c r="K40" s="11"/>
      <c r="L40" s="15">
        <f>J40/درآمد!$F$13*100</f>
        <v>-0.10509564147376628</v>
      </c>
      <c r="M40" s="11"/>
      <c r="N40" s="14">
        <v>0</v>
      </c>
      <c r="O40" s="11"/>
      <c r="P40" s="46">
        <v>-547325767</v>
      </c>
      <c r="Q40" s="46"/>
      <c r="R40" s="11"/>
      <c r="S40" s="14">
        <v>0</v>
      </c>
      <c r="T40" s="11"/>
      <c r="U40" s="14">
        <f t="shared" si="2"/>
        <v>-547325767</v>
      </c>
      <c r="V40" s="11"/>
      <c r="W40" s="15">
        <f t="shared" si="1"/>
        <v>-0.12929770701579857</v>
      </c>
    </row>
    <row r="41" spans="1:23" ht="21.75" customHeight="1">
      <c r="A41" s="45" t="s">
        <v>40</v>
      </c>
      <c r="B41" s="45"/>
      <c r="D41" s="14">
        <v>0</v>
      </c>
      <c r="E41" s="11"/>
      <c r="F41" s="14">
        <v>9626245826</v>
      </c>
      <c r="G41" s="11"/>
      <c r="H41" s="14">
        <v>0</v>
      </c>
      <c r="I41" s="11"/>
      <c r="J41" s="14">
        <f t="shared" si="0"/>
        <v>9626245826</v>
      </c>
      <c r="K41" s="11"/>
      <c r="L41" s="15">
        <f>J41/درآمد!$F$13*100</f>
        <v>1.848399145563405</v>
      </c>
      <c r="M41" s="11"/>
      <c r="N41" s="14">
        <v>0</v>
      </c>
      <c r="O41" s="11"/>
      <c r="P41" s="46">
        <v>1962332616</v>
      </c>
      <c r="Q41" s="46"/>
      <c r="R41" s="11"/>
      <c r="S41" s="14">
        <v>0</v>
      </c>
      <c r="T41" s="11"/>
      <c r="U41" s="14">
        <f t="shared" si="2"/>
        <v>1962332616</v>
      </c>
      <c r="V41" s="11"/>
      <c r="W41" s="15">
        <f t="shared" si="1"/>
        <v>0.46357237855222994</v>
      </c>
    </row>
    <row r="42" spans="1:23" ht="21.75" customHeight="1">
      <c r="A42" s="45" t="s">
        <v>54</v>
      </c>
      <c r="B42" s="45"/>
      <c r="D42" s="14">
        <v>0</v>
      </c>
      <c r="E42" s="11"/>
      <c r="F42" s="14">
        <v>226316398</v>
      </c>
      <c r="G42" s="11"/>
      <c r="H42" s="14">
        <v>0</v>
      </c>
      <c r="I42" s="11"/>
      <c r="J42" s="14">
        <f t="shared" si="0"/>
        <v>226316398</v>
      </c>
      <c r="K42" s="11"/>
      <c r="L42" s="15">
        <f>J42/درآمد!$F$13*100</f>
        <v>4.3456508825103789E-2</v>
      </c>
      <c r="M42" s="11"/>
      <c r="N42" s="14">
        <v>0</v>
      </c>
      <c r="O42" s="11"/>
      <c r="P42" s="46">
        <v>226316398</v>
      </c>
      <c r="Q42" s="46"/>
      <c r="R42" s="11"/>
      <c r="S42" s="14">
        <v>0</v>
      </c>
      <c r="T42" s="11"/>
      <c r="U42" s="14">
        <f t="shared" si="2"/>
        <v>226316398</v>
      </c>
      <c r="V42" s="11"/>
      <c r="W42" s="15">
        <f t="shared" si="1"/>
        <v>5.3463938819958506E-2</v>
      </c>
    </row>
    <row r="43" spans="1:23" ht="21.75" customHeight="1">
      <c r="A43" s="45" t="s">
        <v>57</v>
      </c>
      <c r="B43" s="45"/>
      <c r="D43" s="14">
        <v>0</v>
      </c>
      <c r="E43" s="11"/>
      <c r="F43" s="14">
        <v>-238102325</v>
      </c>
      <c r="G43" s="11"/>
      <c r="H43" s="14">
        <v>0</v>
      </c>
      <c r="I43" s="11"/>
      <c r="J43" s="14">
        <f t="shared" si="0"/>
        <v>-238102325</v>
      </c>
      <c r="K43" s="11"/>
      <c r="L43" s="15">
        <f>J43/درآمد!$F$13*100</f>
        <v>-4.571960264072527E-2</v>
      </c>
      <c r="M43" s="11"/>
      <c r="N43" s="14">
        <v>0</v>
      </c>
      <c r="O43" s="11"/>
      <c r="P43" s="46">
        <v>-238102325</v>
      </c>
      <c r="Q43" s="46"/>
      <c r="R43" s="11"/>
      <c r="S43" s="14">
        <v>0</v>
      </c>
      <c r="T43" s="11"/>
      <c r="U43" s="14">
        <f t="shared" si="2"/>
        <v>-238102325</v>
      </c>
      <c r="V43" s="11"/>
      <c r="W43" s="15">
        <f t="shared" si="1"/>
        <v>-5.6248191687329155E-2</v>
      </c>
    </row>
    <row r="44" spans="1:23" ht="21.75" customHeight="1">
      <c r="A44" s="45" t="s">
        <v>44</v>
      </c>
      <c r="B44" s="45"/>
      <c r="D44" s="14">
        <v>0</v>
      </c>
      <c r="E44" s="11"/>
      <c r="F44" s="14">
        <v>17982652331</v>
      </c>
      <c r="G44" s="11"/>
      <c r="H44" s="14">
        <v>0</v>
      </c>
      <c r="I44" s="11"/>
      <c r="J44" s="14">
        <f t="shared" si="0"/>
        <v>17982652331</v>
      </c>
      <c r="K44" s="11"/>
      <c r="L44" s="15">
        <f>J44/درآمد!$F$13*100</f>
        <v>3.4529680422046778</v>
      </c>
      <c r="M44" s="11"/>
      <c r="N44" s="14">
        <v>0</v>
      </c>
      <c r="O44" s="11"/>
      <c r="P44" s="46">
        <v>17763836871</v>
      </c>
      <c r="Q44" s="46"/>
      <c r="R44" s="11"/>
      <c r="S44" s="14">
        <v>0</v>
      </c>
      <c r="T44" s="11"/>
      <c r="U44" s="14">
        <f t="shared" si="2"/>
        <v>17763836871</v>
      </c>
      <c r="V44" s="11"/>
      <c r="W44" s="15">
        <f t="shared" si="1"/>
        <v>4.1964466387401016</v>
      </c>
    </row>
    <row r="45" spans="1:23" ht="21.75" customHeight="1">
      <c r="A45" s="45" t="s">
        <v>28</v>
      </c>
      <c r="B45" s="45"/>
      <c r="D45" s="14">
        <v>0</v>
      </c>
      <c r="E45" s="11"/>
      <c r="F45" s="14">
        <v>36635387917</v>
      </c>
      <c r="G45" s="11"/>
      <c r="H45" s="14">
        <v>0</v>
      </c>
      <c r="I45" s="11"/>
      <c r="J45" s="14">
        <f t="shared" si="0"/>
        <v>36635387917</v>
      </c>
      <c r="K45" s="11"/>
      <c r="L45" s="15">
        <f>J45/درآمد!$F$13*100</f>
        <v>7.0346032032827379</v>
      </c>
      <c r="M45" s="11"/>
      <c r="N45" s="14">
        <v>0</v>
      </c>
      <c r="O45" s="11"/>
      <c r="P45" s="46">
        <v>30694514201</v>
      </c>
      <c r="Q45" s="46"/>
      <c r="R45" s="11"/>
      <c r="S45" s="14">
        <v>0</v>
      </c>
      <c r="T45" s="11"/>
      <c r="U45" s="14">
        <f t="shared" si="2"/>
        <v>30694514201</v>
      </c>
      <c r="V45" s="11"/>
      <c r="W45" s="15">
        <f t="shared" si="1"/>
        <v>7.2511300279293573</v>
      </c>
    </row>
    <row r="46" spans="1:23" ht="21.75" customHeight="1">
      <c r="A46" s="45" t="s">
        <v>59</v>
      </c>
      <c r="B46" s="45"/>
      <c r="D46" s="14">
        <v>0</v>
      </c>
      <c r="E46" s="11"/>
      <c r="F46" s="14">
        <v>-184458618</v>
      </c>
      <c r="G46" s="11"/>
      <c r="H46" s="14">
        <v>0</v>
      </c>
      <c r="I46" s="11"/>
      <c r="J46" s="14">
        <f t="shared" si="0"/>
        <v>-184458618</v>
      </c>
      <c r="K46" s="11"/>
      <c r="L46" s="15">
        <f>J46/درآمد!$F$13*100</f>
        <v>-3.5419119568098852E-2</v>
      </c>
      <c r="M46" s="11"/>
      <c r="N46" s="14">
        <v>0</v>
      </c>
      <c r="O46" s="11"/>
      <c r="P46" s="46">
        <v>-184458618</v>
      </c>
      <c r="Q46" s="46"/>
      <c r="R46" s="11"/>
      <c r="S46" s="14">
        <v>0</v>
      </c>
      <c r="T46" s="11"/>
      <c r="U46" s="14">
        <f t="shared" si="2"/>
        <v>-184458618</v>
      </c>
      <c r="V46" s="11"/>
      <c r="W46" s="15">
        <f t="shared" si="1"/>
        <v>-4.3575650526066149E-2</v>
      </c>
    </row>
    <row r="47" spans="1:23" ht="21.75" customHeight="1">
      <c r="A47" s="45" t="s">
        <v>19</v>
      </c>
      <c r="B47" s="45"/>
      <c r="D47" s="14">
        <v>0</v>
      </c>
      <c r="E47" s="11"/>
      <c r="F47" s="14">
        <v>14878819759</v>
      </c>
      <c r="G47" s="11"/>
      <c r="H47" s="14">
        <v>0</v>
      </c>
      <c r="I47" s="11"/>
      <c r="J47" s="14">
        <f t="shared" si="0"/>
        <v>14878819759</v>
      </c>
      <c r="K47" s="11"/>
      <c r="L47" s="15">
        <f>J47/درآمد!$F$13*100</f>
        <v>2.8569806159786624</v>
      </c>
      <c r="M47" s="11"/>
      <c r="N47" s="14">
        <v>0</v>
      </c>
      <c r="O47" s="11"/>
      <c r="P47" s="46">
        <v>15562156249</v>
      </c>
      <c r="Q47" s="46"/>
      <c r="R47" s="11"/>
      <c r="S47" s="14">
        <v>0</v>
      </c>
      <c r="T47" s="11"/>
      <c r="U47" s="14">
        <f t="shared" si="2"/>
        <v>15562156249</v>
      </c>
      <c r="V47" s="11"/>
      <c r="W47" s="15">
        <f t="shared" si="1"/>
        <v>3.6763317945841951</v>
      </c>
    </row>
    <row r="48" spans="1:23" ht="21.75" customHeight="1">
      <c r="A48" s="45" t="s">
        <v>52</v>
      </c>
      <c r="B48" s="45"/>
      <c r="D48" s="14">
        <v>0</v>
      </c>
      <c r="E48" s="11"/>
      <c r="F48" s="14">
        <v>-270581463</v>
      </c>
      <c r="G48" s="11"/>
      <c r="H48" s="14">
        <v>0</v>
      </c>
      <c r="I48" s="11"/>
      <c r="J48" s="14">
        <f t="shared" si="0"/>
        <v>-270581463</v>
      </c>
      <c r="K48" s="11"/>
      <c r="L48" s="15">
        <f>J48/درآمد!$F$13*100</f>
        <v>-5.1956136800873763E-2</v>
      </c>
      <c r="M48" s="11"/>
      <c r="N48" s="14">
        <v>0</v>
      </c>
      <c r="O48" s="11"/>
      <c r="P48" s="46">
        <v>-270581463</v>
      </c>
      <c r="Q48" s="46"/>
      <c r="R48" s="11"/>
      <c r="S48" s="14">
        <v>0</v>
      </c>
      <c r="T48" s="11"/>
      <c r="U48" s="14">
        <f t="shared" si="2"/>
        <v>-270581463</v>
      </c>
      <c r="V48" s="11"/>
      <c r="W48" s="15">
        <f t="shared" si="1"/>
        <v>-6.3920912985045236E-2</v>
      </c>
    </row>
    <row r="49" spans="1:23" ht="21.75" customHeight="1">
      <c r="A49" s="45" t="s">
        <v>37</v>
      </c>
      <c r="B49" s="45"/>
      <c r="D49" s="14">
        <v>0</v>
      </c>
      <c r="E49" s="11"/>
      <c r="F49" s="14">
        <v>0</v>
      </c>
      <c r="G49" s="11"/>
      <c r="H49" s="14">
        <v>0</v>
      </c>
      <c r="I49" s="11"/>
      <c r="J49" s="14">
        <f t="shared" si="0"/>
        <v>0</v>
      </c>
      <c r="K49" s="11"/>
      <c r="L49" s="15">
        <f>J49/درآمد!$F$13*100</f>
        <v>0</v>
      </c>
      <c r="M49" s="11"/>
      <c r="N49" s="14">
        <v>0</v>
      </c>
      <c r="O49" s="11"/>
      <c r="P49" s="46">
        <v>-20745202118</v>
      </c>
      <c r="Q49" s="46"/>
      <c r="R49" s="11"/>
      <c r="S49" s="14">
        <v>0</v>
      </c>
      <c r="T49" s="11"/>
      <c r="U49" s="14">
        <f t="shared" si="2"/>
        <v>-20745202118</v>
      </c>
      <c r="V49" s="11"/>
      <c r="W49" s="15">
        <f t="shared" si="1"/>
        <v>-4.9007505715269719</v>
      </c>
    </row>
    <row r="50" spans="1:23" ht="21.75" customHeight="1">
      <c r="A50" s="45" t="s">
        <v>23</v>
      </c>
      <c r="B50" s="45"/>
      <c r="D50" s="14">
        <v>0</v>
      </c>
      <c r="E50" s="11"/>
      <c r="F50" s="14">
        <v>23255565760</v>
      </c>
      <c r="G50" s="11"/>
      <c r="H50" s="14">
        <v>0</v>
      </c>
      <c r="I50" s="11"/>
      <c r="J50" s="14">
        <f t="shared" si="0"/>
        <v>23255565760</v>
      </c>
      <c r="K50" s="11"/>
      <c r="L50" s="15">
        <f>J50/درآمد!$F$13*100</f>
        <v>4.4654550338072339</v>
      </c>
      <c r="M50" s="11"/>
      <c r="N50" s="14">
        <v>0</v>
      </c>
      <c r="O50" s="11"/>
      <c r="P50" s="46">
        <v>6380544565</v>
      </c>
      <c r="Q50" s="46"/>
      <c r="R50" s="11"/>
      <c r="S50" s="14">
        <v>0</v>
      </c>
      <c r="T50" s="11"/>
      <c r="U50" s="14">
        <f t="shared" si="2"/>
        <v>6380544565</v>
      </c>
      <c r="V50" s="11"/>
      <c r="W50" s="15">
        <f t="shared" si="1"/>
        <v>1.5073103287070642</v>
      </c>
    </row>
    <row r="51" spans="1:23" ht="21.75" customHeight="1">
      <c r="A51" s="45" t="s">
        <v>55</v>
      </c>
      <c r="B51" s="45"/>
      <c r="D51" s="14">
        <v>0</v>
      </c>
      <c r="E51" s="11"/>
      <c r="F51" s="14">
        <v>838432136</v>
      </c>
      <c r="G51" s="11"/>
      <c r="H51" s="14">
        <v>0</v>
      </c>
      <c r="I51" s="11"/>
      <c r="J51" s="14">
        <f t="shared" si="0"/>
        <v>838432136</v>
      </c>
      <c r="K51" s="11"/>
      <c r="L51" s="15">
        <f>J51/درآمد!$F$13*100</f>
        <v>0.16099290126265892</v>
      </c>
      <c r="M51" s="11"/>
      <c r="N51" s="14">
        <v>0</v>
      </c>
      <c r="O51" s="11"/>
      <c r="P51" s="46">
        <v>838432136</v>
      </c>
      <c r="Q51" s="46"/>
      <c r="R51" s="11"/>
      <c r="S51" s="14">
        <v>0</v>
      </c>
      <c r="T51" s="11"/>
      <c r="U51" s="14">
        <f t="shared" si="2"/>
        <v>838432136</v>
      </c>
      <c r="V51" s="11"/>
      <c r="W51" s="15">
        <f t="shared" si="1"/>
        <v>0.19806732883664546</v>
      </c>
    </row>
    <row r="52" spans="1:23" ht="21.75" customHeight="1">
      <c r="A52" s="45" t="s">
        <v>25</v>
      </c>
      <c r="B52" s="45"/>
      <c r="D52" s="14">
        <v>0</v>
      </c>
      <c r="E52" s="11"/>
      <c r="F52" s="14">
        <v>4582796416</v>
      </c>
      <c r="G52" s="11"/>
      <c r="H52" s="14">
        <v>0</v>
      </c>
      <c r="I52" s="11"/>
      <c r="J52" s="14">
        <f t="shared" si="0"/>
        <v>4582796416</v>
      </c>
      <c r="K52" s="11"/>
      <c r="L52" s="15">
        <f>J52/درآمد!$F$13*100</f>
        <v>0.87997305831793071</v>
      </c>
      <c r="M52" s="11"/>
      <c r="N52" s="14">
        <v>0</v>
      </c>
      <c r="O52" s="11"/>
      <c r="P52" s="46">
        <v>4314344208</v>
      </c>
      <c r="Q52" s="46"/>
      <c r="R52" s="11"/>
      <c r="S52" s="14">
        <v>0</v>
      </c>
      <c r="T52" s="11"/>
      <c r="U52" s="14">
        <f t="shared" si="2"/>
        <v>4314344208</v>
      </c>
      <c r="V52" s="11"/>
      <c r="W52" s="15">
        <f t="shared" si="1"/>
        <v>1.0192007155608509</v>
      </c>
    </row>
    <row r="53" spans="1:23" ht="21.75" customHeight="1">
      <c r="A53" s="45" t="s">
        <v>39</v>
      </c>
      <c r="B53" s="45"/>
      <c r="D53" s="14">
        <v>0</v>
      </c>
      <c r="E53" s="11"/>
      <c r="F53" s="14">
        <v>8384649083</v>
      </c>
      <c r="G53" s="11"/>
      <c r="H53" s="14">
        <v>0</v>
      </c>
      <c r="I53" s="11"/>
      <c r="J53" s="14">
        <f t="shared" si="0"/>
        <v>8384649083</v>
      </c>
      <c r="K53" s="11"/>
      <c r="L53" s="15">
        <f>J53/درآمد!$F$13*100</f>
        <v>1.6099919408879417</v>
      </c>
      <c r="M53" s="11"/>
      <c r="N53" s="14">
        <v>0</v>
      </c>
      <c r="O53" s="11"/>
      <c r="P53" s="46">
        <v>14135869341</v>
      </c>
      <c r="Q53" s="46"/>
      <c r="R53" s="11"/>
      <c r="S53" s="14">
        <v>0</v>
      </c>
      <c r="T53" s="11"/>
      <c r="U53" s="14">
        <f t="shared" si="2"/>
        <v>14135869341</v>
      </c>
      <c r="V53" s="11"/>
      <c r="W53" s="15">
        <f t="shared" si="1"/>
        <v>3.3393923740963358</v>
      </c>
    </row>
    <row r="54" spans="1:23" ht="21.75" customHeight="1">
      <c r="A54" s="47" t="s">
        <v>24</v>
      </c>
      <c r="B54" s="47"/>
      <c r="D54" s="16">
        <v>0</v>
      </c>
      <c r="E54" s="11"/>
      <c r="F54" s="16">
        <f>52316241891-13</f>
        <v>52316241878</v>
      </c>
      <c r="G54" s="11"/>
      <c r="H54" s="16">
        <v>0</v>
      </c>
      <c r="I54" s="11"/>
      <c r="J54" s="16">
        <f t="shared" si="0"/>
        <v>52316241878</v>
      </c>
      <c r="K54" s="11"/>
      <c r="L54" s="17">
        <f>J54/درآمد!$F$13*100</f>
        <v>10.045587712418309</v>
      </c>
      <c r="M54" s="11"/>
      <c r="N54" s="16">
        <v>0</v>
      </c>
      <c r="O54" s="11"/>
      <c r="P54" s="46">
        <f>38343763777-16</f>
        <v>38343763761</v>
      </c>
      <c r="Q54" s="50"/>
      <c r="R54" s="11"/>
      <c r="S54" s="16">
        <v>0</v>
      </c>
      <c r="T54" s="11"/>
      <c r="U54" s="16">
        <f t="shared" si="2"/>
        <v>38343763761</v>
      </c>
      <c r="V54" s="11"/>
      <c r="W54" s="17">
        <f t="shared" si="1"/>
        <v>9.058153355043439</v>
      </c>
    </row>
    <row r="55" spans="1:23" ht="21.75" customHeight="1">
      <c r="A55" s="49" t="s">
        <v>62</v>
      </c>
      <c r="B55" s="49"/>
      <c r="D55" s="18">
        <f>SUM(D9:D54)</f>
        <v>18671935901</v>
      </c>
      <c r="E55" s="11"/>
      <c r="F55" s="18">
        <f>SUM(F9:F54)</f>
        <v>498533429200</v>
      </c>
      <c r="G55" s="11"/>
      <c r="H55" s="18">
        <f>SUM(H9:H54)</f>
        <v>3424295788</v>
      </c>
      <c r="I55" s="11"/>
      <c r="J55" s="18">
        <f>SUM(J9:J54)</f>
        <v>520629660889</v>
      </c>
      <c r="K55" s="11"/>
      <c r="L55" s="19">
        <f>SUM(L9:L54)</f>
        <v>99.96954552552404</v>
      </c>
      <c r="M55" s="11"/>
      <c r="N55" s="18">
        <f>SUM(N9:N54)</f>
        <v>39777367520</v>
      </c>
      <c r="O55" s="11"/>
      <c r="P55" s="11"/>
      <c r="Q55" s="18">
        <f>SUM(P9:Q54)</f>
        <v>375350594037</v>
      </c>
      <c r="R55" s="11"/>
      <c r="S55" s="18">
        <v>7276278363</v>
      </c>
      <c r="T55" s="11"/>
      <c r="U55" s="18">
        <f>SUM(U9:U54)</f>
        <v>422404239920</v>
      </c>
      <c r="V55" s="11"/>
      <c r="W55" s="19">
        <f>SUM(W9:W54)</f>
        <v>99.786823402756539</v>
      </c>
    </row>
    <row r="57" spans="1:23">
      <c r="N57" s="21"/>
      <c r="Q57" s="21"/>
      <c r="S57" s="21"/>
    </row>
    <row r="58" spans="1:23">
      <c r="D58" s="21"/>
      <c r="F58" s="21"/>
      <c r="H58" s="21"/>
    </row>
    <row r="59" spans="1:23">
      <c r="N59" s="21"/>
      <c r="Q59" s="21"/>
      <c r="S59" s="21"/>
    </row>
    <row r="60" spans="1:23">
      <c r="D60" s="21"/>
      <c r="F60" s="21"/>
      <c r="H60" s="21"/>
    </row>
  </sheetData>
  <mergeCells count="103"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D19" sqref="D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/>
    <row r="5" spans="1:10" ht="14.45" customHeight="1">
      <c r="A5" s="1" t="s">
        <v>109</v>
      </c>
      <c r="B5" s="40" t="s">
        <v>110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>
      <c r="D6" s="41" t="s">
        <v>100</v>
      </c>
      <c r="E6" s="41"/>
      <c r="F6" s="41"/>
      <c r="H6" s="41" t="s">
        <v>101</v>
      </c>
      <c r="I6" s="41"/>
      <c r="J6" s="41"/>
    </row>
    <row r="7" spans="1:10" ht="42.75" customHeight="1">
      <c r="A7" s="41" t="s">
        <v>111</v>
      </c>
      <c r="B7" s="41"/>
      <c r="D7" s="10" t="s">
        <v>112</v>
      </c>
      <c r="E7" s="3"/>
      <c r="F7" s="10" t="s">
        <v>113</v>
      </c>
      <c r="H7" s="10" t="s">
        <v>112</v>
      </c>
      <c r="I7" s="3"/>
      <c r="J7" s="10" t="s">
        <v>113</v>
      </c>
    </row>
    <row r="8" spans="1:10" ht="21.75" customHeight="1">
      <c r="A8" s="43" t="s">
        <v>142</v>
      </c>
      <c r="B8" s="43"/>
      <c r="D8" s="12">
        <v>0</v>
      </c>
      <c r="E8" s="11"/>
      <c r="F8" s="13">
        <f>D8/$D$10*100</f>
        <v>0</v>
      </c>
      <c r="G8" s="11"/>
      <c r="H8" s="12">
        <v>33269859</v>
      </c>
      <c r="I8" s="11"/>
      <c r="J8" s="13">
        <f>H8/H10*100</f>
        <v>6.8217194362904134</v>
      </c>
    </row>
    <row r="9" spans="1:10" ht="21.75" customHeight="1">
      <c r="A9" s="47" t="s">
        <v>143</v>
      </c>
      <c r="B9" s="47"/>
      <c r="D9" s="16">
        <v>112727526</v>
      </c>
      <c r="E9" s="11"/>
      <c r="F9" s="17">
        <f>D9/$D$10*100</f>
        <v>100</v>
      </c>
      <c r="G9" s="11"/>
      <c r="H9" s="16">
        <v>454435027</v>
      </c>
      <c r="I9" s="11"/>
      <c r="J9" s="17">
        <f>H9/H10*100</f>
        <v>93.178280563709592</v>
      </c>
    </row>
    <row r="10" spans="1:10" ht="21.75" customHeight="1">
      <c r="A10" s="49" t="s">
        <v>62</v>
      </c>
      <c r="B10" s="49"/>
      <c r="D10" s="18">
        <v>112727526</v>
      </c>
      <c r="E10" s="11"/>
      <c r="F10" s="18">
        <f>SUM(F8:F9)</f>
        <v>100</v>
      </c>
      <c r="G10" s="11"/>
      <c r="H10" s="18">
        <v>487704886</v>
      </c>
      <c r="I10" s="11"/>
      <c r="J10" s="18">
        <f>SUM(J8:J9)</f>
        <v>100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31" sqref="F3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9" t="s">
        <v>0</v>
      </c>
      <c r="B1" s="39"/>
      <c r="C1" s="39"/>
      <c r="D1" s="39"/>
      <c r="E1" s="39"/>
      <c r="F1" s="39"/>
    </row>
    <row r="2" spans="1:6" ht="21.75" customHeight="1">
      <c r="A2" s="39" t="s">
        <v>81</v>
      </c>
      <c r="B2" s="39"/>
      <c r="C2" s="39"/>
      <c r="D2" s="39"/>
      <c r="E2" s="39"/>
      <c r="F2" s="39"/>
    </row>
    <row r="3" spans="1:6" ht="21.75" customHeight="1">
      <c r="A3" s="39" t="s">
        <v>2</v>
      </c>
      <c r="B3" s="39"/>
      <c r="C3" s="39"/>
      <c r="D3" s="39"/>
      <c r="E3" s="39"/>
      <c r="F3" s="39"/>
    </row>
    <row r="4" spans="1:6" ht="14.45" customHeight="1"/>
    <row r="5" spans="1:6" ht="29.1" customHeight="1">
      <c r="A5" s="1" t="s">
        <v>114</v>
      </c>
      <c r="B5" s="40" t="s">
        <v>96</v>
      </c>
      <c r="C5" s="40"/>
      <c r="D5" s="40"/>
      <c r="E5" s="40"/>
      <c r="F5" s="40"/>
    </row>
    <row r="6" spans="1:6" ht="14.45" customHeight="1">
      <c r="D6" s="2" t="s">
        <v>100</v>
      </c>
      <c r="F6" s="2" t="s">
        <v>9</v>
      </c>
    </row>
    <row r="7" spans="1:6" ht="14.45" customHeight="1">
      <c r="A7" s="41" t="s">
        <v>96</v>
      </c>
      <c r="B7" s="41"/>
      <c r="D7" s="4" t="s">
        <v>78</v>
      </c>
      <c r="F7" s="4" t="s">
        <v>78</v>
      </c>
    </row>
    <row r="8" spans="1:6" ht="21.75" customHeight="1">
      <c r="A8" s="43" t="s">
        <v>96</v>
      </c>
      <c r="B8" s="43"/>
      <c r="D8" s="12">
        <v>-46</v>
      </c>
      <c r="E8" s="11"/>
      <c r="F8" s="12">
        <v>272850106</v>
      </c>
    </row>
    <row r="9" spans="1:6" ht="21.75" customHeight="1">
      <c r="A9" s="45" t="s">
        <v>115</v>
      </c>
      <c r="B9" s="45"/>
      <c r="D9" s="14">
        <v>0</v>
      </c>
      <c r="E9" s="11"/>
      <c r="F9" s="14">
        <v>1621402</v>
      </c>
    </row>
    <row r="10" spans="1:6" ht="21.75" customHeight="1">
      <c r="A10" s="47" t="s">
        <v>116</v>
      </c>
      <c r="B10" s="47"/>
      <c r="D10" s="16">
        <v>46671771</v>
      </c>
      <c r="E10" s="11"/>
      <c r="F10" s="16">
        <v>145201616</v>
      </c>
    </row>
    <row r="11" spans="1:6" ht="21.75" customHeight="1">
      <c r="A11" s="49" t="s">
        <v>62</v>
      </c>
      <c r="B11" s="49"/>
      <c r="D11" s="18">
        <v>46671725</v>
      </c>
      <c r="E11" s="11"/>
      <c r="F11" s="18">
        <v>419673124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workbookViewId="0">
      <selection activeCell="S27" sqref="S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/>
    <row r="5" spans="1:19" ht="14.45" customHeight="1">
      <c r="A5" s="40" t="s">
        <v>103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>
      <c r="A6" s="41" t="s">
        <v>63</v>
      </c>
      <c r="C6" s="41" t="s">
        <v>117</v>
      </c>
      <c r="D6" s="41"/>
      <c r="E6" s="41"/>
      <c r="F6" s="41"/>
      <c r="G6" s="41"/>
      <c r="I6" s="41" t="s">
        <v>100</v>
      </c>
      <c r="J6" s="41"/>
      <c r="K6" s="41"/>
      <c r="L6" s="41"/>
      <c r="M6" s="41"/>
      <c r="O6" s="41" t="s">
        <v>101</v>
      </c>
      <c r="P6" s="41"/>
      <c r="Q6" s="41"/>
      <c r="R6" s="41"/>
      <c r="S6" s="41"/>
    </row>
    <row r="7" spans="1:19" ht="45.75" customHeight="1">
      <c r="A7" s="41"/>
      <c r="C7" s="10" t="s">
        <v>118</v>
      </c>
      <c r="D7" s="3"/>
      <c r="E7" s="10" t="s">
        <v>119</v>
      </c>
      <c r="F7" s="3"/>
      <c r="G7" s="10" t="s">
        <v>120</v>
      </c>
      <c r="I7" s="10" t="s">
        <v>121</v>
      </c>
      <c r="J7" s="3"/>
      <c r="K7" s="10" t="s">
        <v>122</v>
      </c>
      <c r="L7" s="3"/>
      <c r="M7" s="10" t="s">
        <v>123</v>
      </c>
      <c r="O7" s="10" t="s">
        <v>121</v>
      </c>
      <c r="P7" s="3"/>
      <c r="Q7" s="10" t="s">
        <v>122</v>
      </c>
      <c r="R7" s="3"/>
      <c r="S7" s="10" t="s">
        <v>123</v>
      </c>
    </row>
    <row r="8" spans="1:19" ht="21.75" customHeight="1">
      <c r="A8" s="5" t="s">
        <v>31</v>
      </c>
      <c r="C8" s="20" t="s">
        <v>124</v>
      </c>
      <c r="D8" s="11"/>
      <c r="E8" s="12">
        <v>7370823</v>
      </c>
      <c r="F8" s="11"/>
      <c r="G8" s="12">
        <v>1650</v>
      </c>
      <c r="H8" s="11"/>
      <c r="I8" s="12">
        <v>0</v>
      </c>
      <c r="J8" s="11"/>
      <c r="K8" s="12">
        <v>0</v>
      </c>
      <c r="L8" s="11"/>
      <c r="M8" s="12">
        <v>0</v>
      </c>
      <c r="N8" s="11"/>
      <c r="O8" s="12">
        <v>12161857950</v>
      </c>
      <c r="P8" s="11"/>
      <c r="Q8" s="12">
        <v>0</v>
      </c>
      <c r="R8" s="11"/>
      <c r="S8" s="12">
        <f>O8-Q8</f>
        <v>12161857950</v>
      </c>
    </row>
    <row r="9" spans="1:19" ht="21.75" customHeight="1">
      <c r="A9" s="6" t="s">
        <v>33</v>
      </c>
      <c r="C9" s="34" t="s">
        <v>125</v>
      </c>
      <c r="D9" s="11"/>
      <c r="E9" s="14">
        <v>2646231</v>
      </c>
      <c r="F9" s="11"/>
      <c r="G9" s="14">
        <v>1500</v>
      </c>
      <c r="H9" s="11"/>
      <c r="I9" s="14">
        <v>0</v>
      </c>
      <c r="J9" s="11"/>
      <c r="K9" s="14">
        <v>0</v>
      </c>
      <c r="L9" s="11"/>
      <c r="M9" s="14">
        <v>0</v>
      </c>
      <c r="N9" s="11"/>
      <c r="O9" s="14">
        <v>3969346500</v>
      </c>
      <c r="P9" s="11"/>
      <c r="Q9" s="14">
        <v>0</v>
      </c>
      <c r="R9" s="11"/>
      <c r="S9" s="14">
        <f t="shared" ref="S9:S16" si="0">O9-Q9</f>
        <v>3969346500</v>
      </c>
    </row>
    <row r="10" spans="1:19" ht="21.75" customHeight="1">
      <c r="A10" s="6" t="s">
        <v>46</v>
      </c>
      <c r="C10" s="34" t="s">
        <v>126</v>
      </c>
      <c r="D10" s="11"/>
      <c r="E10" s="14">
        <v>2174134</v>
      </c>
      <c r="F10" s="11"/>
      <c r="G10" s="14">
        <v>1240</v>
      </c>
      <c r="H10" s="11"/>
      <c r="I10" s="14">
        <v>0</v>
      </c>
      <c r="J10" s="11"/>
      <c r="K10" s="14">
        <v>0</v>
      </c>
      <c r="L10" s="11"/>
      <c r="M10" s="14">
        <v>0</v>
      </c>
      <c r="N10" s="11"/>
      <c r="O10" s="14">
        <v>2695926160</v>
      </c>
      <c r="P10" s="11"/>
      <c r="Q10" s="14">
        <v>0</v>
      </c>
      <c r="R10" s="11"/>
      <c r="S10" s="14">
        <f t="shared" si="0"/>
        <v>2695926160</v>
      </c>
    </row>
    <row r="11" spans="1:19" ht="21.75" customHeight="1">
      <c r="A11" s="6" t="s">
        <v>35</v>
      </c>
      <c r="C11" s="34" t="s">
        <v>127</v>
      </c>
      <c r="D11" s="11"/>
      <c r="E11" s="14">
        <v>446091</v>
      </c>
      <c r="F11" s="11"/>
      <c r="G11" s="14">
        <v>27400</v>
      </c>
      <c r="H11" s="11"/>
      <c r="I11" s="14">
        <f>12222893400+996170</f>
        <v>12223889570</v>
      </c>
      <c r="J11" s="11"/>
      <c r="K11" s="14">
        <v>8366115</v>
      </c>
      <c r="L11" s="11"/>
      <c r="M11" s="14">
        <f>I11-K11</f>
        <v>12215523455</v>
      </c>
      <c r="N11" s="11"/>
      <c r="O11" s="14">
        <f>12222893400+996170</f>
        <v>12223889570</v>
      </c>
      <c r="P11" s="11"/>
      <c r="Q11" s="14">
        <v>8366115</v>
      </c>
      <c r="R11" s="11"/>
      <c r="S11" s="14">
        <f>O11-Q11</f>
        <v>12215523455</v>
      </c>
    </row>
    <row r="12" spans="1:19" ht="21.75" customHeight="1">
      <c r="A12" s="6" t="s">
        <v>29</v>
      </c>
      <c r="C12" s="34" t="s">
        <v>128</v>
      </c>
      <c r="D12" s="11"/>
      <c r="E12" s="14">
        <v>3250000</v>
      </c>
      <c r="F12" s="11"/>
      <c r="G12" s="14">
        <v>350</v>
      </c>
      <c r="H12" s="11"/>
      <c r="I12" s="14">
        <v>0</v>
      </c>
      <c r="J12" s="11"/>
      <c r="K12" s="14">
        <v>0</v>
      </c>
      <c r="L12" s="11"/>
      <c r="M12" s="14">
        <v>0</v>
      </c>
      <c r="N12" s="11"/>
      <c r="O12" s="14">
        <v>1137500000</v>
      </c>
      <c r="P12" s="11"/>
      <c r="Q12" s="14">
        <v>1556088</v>
      </c>
      <c r="R12" s="11"/>
      <c r="S12" s="14">
        <f t="shared" si="0"/>
        <v>1135943912</v>
      </c>
    </row>
    <row r="13" spans="1:19" ht="21.75" customHeight="1">
      <c r="A13" s="6" t="s">
        <v>42</v>
      </c>
      <c r="C13" s="34" t="s">
        <v>129</v>
      </c>
      <c r="D13" s="11"/>
      <c r="E13" s="14">
        <v>722000</v>
      </c>
      <c r="F13" s="11"/>
      <c r="G13" s="14">
        <v>1910</v>
      </c>
      <c r="H13" s="11"/>
      <c r="I13" s="14">
        <v>1379020000</v>
      </c>
      <c r="J13" s="11"/>
      <c r="K13" s="14">
        <v>100690349</v>
      </c>
      <c r="L13" s="11"/>
      <c r="M13" s="14">
        <f>I13-K13</f>
        <v>1278329651</v>
      </c>
      <c r="N13" s="11"/>
      <c r="O13" s="14">
        <v>1379020000</v>
      </c>
      <c r="P13" s="11"/>
      <c r="Q13" s="14">
        <v>100690349</v>
      </c>
      <c r="R13" s="11"/>
      <c r="S13" s="14">
        <f t="shared" si="0"/>
        <v>1278329651</v>
      </c>
    </row>
    <row r="14" spans="1:19" ht="21.75" customHeight="1">
      <c r="A14" s="6" t="s">
        <v>36</v>
      </c>
      <c r="C14" s="34" t="s">
        <v>130</v>
      </c>
      <c r="D14" s="11"/>
      <c r="E14" s="14">
        <v>17790364</v>
      </c>
      <c r="F14" s="11"/>
      <c r="G14" s="14">
        <v>310</v>
      </c>
      <c r="H14" s="11"/>
      <c r="I14" s="14">
        <v>5515012840</v>
      </c>
      <c r="J14" s="11"/>
      <c r="K14" s="14">
        <v>336930045</v>
      </c>
      <c r="L14" s="11"/>
      <c r="M14" s="14">
        <f>I14-K14</f>
        <v>5178082795</v>
      </c>
      <c r="N14" s="11"/>
      <c r="O14" s="14">
        <v>5515012840</v>
      </c>
      <c r="P14" s="11"/>
      <c r="Q14" s="14">
        <v>336930045</v>
      </c>
      <c r="R14" s="11"/>
      <c r="S14" s="14">
        <f t="shared" si="0"/>
        <v>5178082795</v>
      </c>
    </row>
    <row r="15" spans="1:19" ht="21.75" customHeight="1">
      <c r="A15" s="6" t="s">
        <v>34</v>
      </c>
      <c r="C15" s="34" t="s">
        <v>131</v>
      </c>
      <c r="D15" s="11"/>
      <c r="E15" s="14">
        <v>1109723</v>
      </c>
      <c r="F15" s="11"/>
      <c r="G15" s="14">
        <v>740</v>
      </c>
      <c r="H15" s="11"/>
      <c r="I15" s="14">
        <v>0</v>
      </c>
      <c r="J15" s="11"/>
      <c r="K15" s="14">
        <v>0</v>
      </c>
      <c r="L15" s="11"/>
      <c r="M15" s="14">
        <v>0</v>
      </c>
      <c r="N15" s="11"/>
      <c r="O15" s="14">
        <v>821195020</v>
      </c>
      <c r="P15" s="11"/>
      <c r="Q15" s="14">
        <v>25082982</v>
      </c>
      <c r="R15" s="11"/>
      <c r="S15" s="14">
        <f t="shared" si="0"/>
        <v>796112038</v>
      </c>
    </row>
    <row r="16" spans="1:19" ht="21.75" customHeight="1">
      <c r="A16" s="7" t="s">
        <v>50</v>
      </c>
      <c r="C16" s="27" t="s">
        <v>132</v>
      </c>
      <c r="D16" s="11"/>
      <c r="E16" s="25">
        <v>360000</v>
      </c>
      <c r="F16" s="11"/>
      <c r="G16" s="25">
        <v>1000</v>
      </c>
      <c r="H16" s="11"/>
      <c r="I16" s="16">
        <v>0</v>
      </c>
      <c r="J16" s="11"/>
      <c r="K16" s="16">
        <v>0</v>
      </c>
      <c r="L16" s="11"/>
      <c r="M16" s="16">
        <v>0</v>
      </c>
      <c r="N16" s="11"/>
      <c r="O16" s="16">
        <v>360000000</v>
      </c>
      <c r="P16" s="11"/>
      <c r="Q16" s="16">
        <v>13754941</v>
      </c>
      <c r="R16" s="11"/>
      <c r="S16" s="16">
        <f t="shared" si="0"/>
        <v>346245059</v>
      </c>
    </row>
    <row r="17" spans="1:19" ht="21.75" customHeight="1">
      <c r="A17" s="9" t="s">
        <v>62</v>
      </c>
      <c r="C17" s="25"/>
      <c r="D17" s="11"/>
      <c r="E17" s="25"/>
      <c r="F17" s="11"/>
      <c r="G17" s="25"/>
      <c r="H17" s="11"/>
      <c r="I17" s="18">
        <f>SUM(I8:I16)</f>
        <v>19117922410</v>
      </c>
      <c r="J17" s="11"/>
      <c r="K17" s="18">
        <f>SUM(K8:K16)</f>
        <v>445986509</v>
      </c>
      <c r="L17" s="11"/>
      <c r="M17" s="18">
        <f>SUM(M8:M16)</f>
        <v>18671935901</v>
      </c>
      <c r="N17" s="11"/>
      <c r="O17" s="18">
        <f>SUM(O8:O16)</f>
        <v>40263748040</v>
      </c>
      <c r="P17" s="11"/>
      <c r="Q17" s="18">
        <f>SUM(Q8:Q16)</f>
        <v>486380520</v>
      </c>
      <c r="R17" s="11"/>
      <c r="S17" s="18">
        <f>SUM(S8:S16)</f>
        <v>39777367520</v>
      </c>
    </row>
    <row r="19" spans="1:19">
      <c r="K19" s="21"/>
      <c r="M19" s="21"/>
      <c r="O19" s="21"/>
      <c r="Q19" s="21"/>
      <c r="S19" s="21"/>
    </row>
    <row r="20" spans="1:19">
      <c r="I20" s="21"/>
      <c r="M20" s="21"/>
      <c r="S20" s="21"/>
    </row>
    <row r="21" spans="1:19">
      <c r="S21" s="21"/>
    </row>
    <row r="22" spans="1:19">
      <c r="I22" s="21"/>
    </row>
    <row r="23" spans="1:19">
      <c r="S23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M19" sqref="M1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>
      <c r="A2" s="39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/>
    <row r="5" spans="1:13" ht="14.45" customHeight="1">
      <c r="A5" s="40" t="s">
        <v>135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>
      <c r="A6" s="41" t="s">
        <v>84</v>
      </c>
      <c r="C6" s="41" t="s">
        <v>100</v>
      </c>
      <c r="D6" s="41"/>
      <c r="E6" s="41"/>
      <c r="F6" s="41"/>
      <c r="G6" s="41"/>
      <c r="I6" s="41" t="s">
        <v>101</v>
      </c>
      <c r="J6" s="41"/>
      <c r="K6" s="41"/>
      <c r="L6" s="41"/>
      <c r="M6" s="41"/>
    </row>
    <row r="7" spans="1:13" ht="29.1" customHeight="1">
      <c r="A7" s="41"/>
      <c r="C7" s="10" t="s">
        <v>133</v>
      </c>
      <c r="D7" s="3"/>
      <c r="E7" s="10" t="s">
        <v>122</v>
      </c>
      <c r="F7" s="3"/>
      <c r="G7" s="10" t="s">
        <v>134</v>
      </c>
      <c r="I7" s="10" t="s">
        <v>133</v>
      </c>
      <c r="J7" s="3"/>
      <c r="K7" s="10" t="s">
        <v>122</v>
      </c>
      <c r="L7" s="3"/>
      <c r="M7" s="10" t="s">
        <v>134</v>
      </c>
    </row>
    <row r="8" spans="1:13" ht="21.75" customHeight="1">
      <c r="A8" s="5" t="s">
        <v>142</v>
      </c>
      <c r="C8" s="12">
        <v>0</v>
      </c>
      <c r="D8" s="11"/>
      <c r="E8" s="12">
        <v>0</v>
      </c>
      <c r="F8" s="11"/>
      <c r="G8" s="12">
        <v>0</v>
      </c>
      <c r="H8" s="11"/>
      <c r="I8" s="12">
        <v>33269859</v>
      </c>
      <c r="J8" s="11"/>
      <c r="K8" s="12">
        <v>0</v>
      </c>
      <c r="L8" s="11"/>
      <c r="M8" s="12">
        <v>33269859</v>
      </c>
    </row>
    <row r="9" spans="1:13" ht="21.75" customHeight="1">
      <c r="A9" s="7" t="s">
        <v>143</v>
      </c>
      <c r="C9" s="16">
        <v>112727526</v>
      </c>
      <c r="D9" s="11"/>
      <c r="E9" s="16">
        <v>795922</v>
      </c>
      <c r="F9" s="11"/>
      <c r="G9" s="16">
        <v>111931604</v>
      </c>
      <c r="H9" s="11"/>
      <c r="I9" s="16">
        <v>454435027</v>
      </c>
      <c r="J9" s="11"/>
      <c r="K9" s="16">
        <v>3991185</v>
      </c>
      <c r="L9" s="11"/>
      <c r="M9" s="16">
        <v>450443842</v>
      </c>
    </row>
    <row r="10" spans="1:13" ht="21.75" customHeight="1">
      <c r="A10" s="9" t="s">
        <v>62</v>
      </c>
      <c r="C10" s="18">
        <v>112727526</v>
      </c>
      <c r="D10" s="11"/>
      <c r="E10" s="18">
        <v>795922</v>
      </c>
      <c r="F10" s="11"/>
      <c r="G10" s="18">
        <v>111931604</v>
      </c>
      <c r="H10" s="11"/>
      <c r="I10" s="18">
        <v>487704886</v>
      </c>
      <c r="J10" s="11"/>
      <c r="K10" s="18">
        <v>3991185</v>
      </c>
      <c r="L10" s="11"/>
      <c r="M10" s="18">
        <v>483713701</v>
      </c>
    </row>
    <row r="13" spans="1:13">
      <c r="M13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2026-06-23T07:58:18Z</dcterms:created>
  <dcterms:modified xsi:type="dcterms:W3CDTF">2026-06-28T07:24:22Z</dcterms:modified>
</cp:coreProperties>
</file>