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سرمایه گذاری سهام بزرگ کاردان\گزارش افشا پرتفو\1405\"/>
    </mc:Choice>
  </mc:AlternateContent>
  <xr:revisionPtr revIDLastSave="0" documentId="13_ncr:1_{7384618F-48B4-47BA-B088-979115999249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سهام" sheetId="2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'تعدیل قیمت'!$A$1:$N$11</definedName>
    <definedName name="_xlnm.Print_Area" localSheetId="3">درآمد!$A$1:$K$13</definedName>
    <definedName name="_xlnm.Print_Area" localSheetId="5">'درآمد سپرده بانکی'!$A$1:$K$10</definedName>
    <definedName name="_xlnm.Print_Area" localSheetId="4">'درآمد سرمایه گذاری در سهام'!$A$1:$X$56</definedName>
    <definedName name="_xlnm.Print_Area" localSheetId="7">'درآمد سود سهام'!$A$1:$T$35</definedName>
    <definedName name="_xlnm.Print_Area" localSheetId="10">'درآمد ناشی از تغییر قیمت اوراق'!$A$1:$S$44</definedName>
    <definedName name="_xlnm.Print_Area" localSheetId="9">'درآمد ناشی از فروش'!$A$1:$S$31</definedName>
    <definedName name="_xlnm.Print_Area" localSheetId="6">'سایر درآمدها'!$A$1:$G$11</definedName>
    <definedName name="_xlnm.Print_Area" localSheetId="2">سپرده!$A$1:$M$12</definedName>
    <definedName name="_xlnm.Print_Area" localSheetId="8">'سود سپرده بانکی'!$A$1:$N$10</definedName>
    <definedName name="_xlnm.Print_Area" localSheetId="0">سهام!$A$1:$AC$48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9" l="1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W55" i="9"/>
  <c r="W54" i="9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L9" i="9"/>
  <c r="F13" i="8"/>
  <c r="F12" i="8"/>
  <c r="F11" i="8"/>
  <c r="F8" i="8"/>
  <c r="J56" i="9"/>
  <c r="G17" i="19"/>
  <c r="G31" i="19" s="1"/>
  <c r="G15" i="19"/>
  <c r="I15" i="19" s="1"/>
  <c r="G13" i="19"/>
  <c r="I13" i="19" s="1"/>
  <c r="G9" i="19"/>
  <c r="J10" i="9"/>
  <c r="J9" i="9"/>
  <c r="H56" i="9"/>
  <c r="J16" i="9"/>
  <c r="J14" i="9"/>
  <c r="J11" i="9"/>
  <c r="J12" i="9"/>
  <c r="J13" i="9"/>
  <c r="J15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I10" i="19"/>
  <c r="I11" i="19"/>
  <c r="I12" i="19"/>
  <c r="I14" i="19"/>
  <c r="I16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8" i="19"/>
  <c r="Q44" i="21"/>
  <c r="Q42" i="21"/>
  <c r="M10" i="18"/>
  <c r="M9" i="18"/>
  <c r="M8" i="18"/>
  <c r="K10" i="18"/>
  <c r="I10" i="18"/>
  <c r="I9" i="18"/>
  <c r="G10" i="18"/>
  <c r="J10" i="7"/>
  <c r="L10" i="7" s="1"/>
  <c r="J11" i="7"/>
  <c r="L11" i="7" s="1"/>
  <c r="J12" i="7"/>
  <c r="H9" i="7"/>
  <c r="F9" i="7"/>
  <c r="D9" i="7"/>
  <c r="J9" i="7" s="1"/>
  <c r="L9" i="7" s="1"/>
  <c r="E10" i="18"/>
  <c r="C10" i="18"/>
  <c r="S35" i="15"/>
  <c r="S34" i="15"/>
  <c r="O35" i="15"/>
  <c r="O34" i="15"/>
  <c r="F11" i="14"/>
  <c r="D11" i="14"/>
  <c r="J10" i="13"/>
  <c r="J9" i="13"/>
  <c r="J8" i="13"/>
  <c r="H10" i="13"/>
  <c r="H9" i="13"/>
  <c r="D10" i="13"/>
  <c r="F9" i="13" s="1"/>
  <c r="J48" i="2"/>
  <c r="J46" i="2"/>
  <c r="Z48" i="2"/>
  <c r="Z47" i="2"/>
  <c r="W56" i="9" l="1"/>
  <c r="I17" i="19"/>
  <c r="I31" i="19" s="1"/>
  <c r="I9" i="19"/>
  <c r="L12" i="7"/>
  <c r="F8" i="13"/>
  <c r="F10" i="13" s="1"/>
</calcChain>
</file>

<file path=xl/sharedStrings.xml><?xml version="1.0" encoding="utf-8"?>
<sst xmlns="http://schemas.openxmlformats.org/spreadsheetml/2006/main" count="398" uniqueCount="152">
  <si>
    <t>صندوق سرمایه‌گذاری سهام بزرگ کاردان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</si>
  <si>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</si>
  <si>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</si>
  <si>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</si>
  <si>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</si>
  <si>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</si>
  <si>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</si>
  <si>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</si>
  <si>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</si>
  <si>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</si>
  <si>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</si>
  <si>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</si>
  <si>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</si>
  <si>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</si>
  <si>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</si>
  <si>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</si>
  <si>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</si>
  <si>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</si>
  <si>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</si>
  <si>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</si>
  <si>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بانک‌اقتصادنوین‌</t>
  </si>
  <si>
    <t>پالایش نفت اصفهان</t>
  </si>
  <si>
    <t>پالایش نفت بندرعباس</t>
  </si>
  <si>
    <t>پاکدیس</t>
  </si>
  <si>
    <t>پتروشیمی پردیس</t>
  </si>
  <si>
    <t>پتروشیمی نوری</t>
  </si>
  <si>
    <t>پدیده شیمی قرن</t>
  </si>
  <si>
    <t>پست بانک ایران</t>
  </si>
  <si>
    <t>تایدواترخاورمیانه</t>
  </si>
  <si>
    <t>تولیدات پتروشیمی قائد بصیر</t>
  </si>
  <si>
    <t>ح . سنگ آهن گهرزمین</t>
  </si>
  <si>
    <t>داروسازی‌ اکسیر</t>
  </si>
  <si>
    <t>داروسازی‌ فارابی‌</t>
  </si>
  <si>
    <t>ذغال‌سنگ‌ نگین‌ ط‌بس‌</t>
  </si>
  <si>
    <t>رهیاب پیام گستران</t>
  </si>
  <si>
    <t>زرین ذرت شاهرود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</si>
  <si>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</si>
  <si>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</si>
  <si>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</si>
  <si>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</si>
  <si>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</si>
  <si>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</si>
  <si>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شرکت صنایع غذایی مینو شرق</t>
  </si>
  <si>
    <t>شیشه‌ همدان‌</t>
  </si>
  <si>
    <t>فجر انرژی خلیج فارس</t>
  </si>
  <si>
    <t>فولاد مبارکه اصفهان</t>
  </si>
  <si>
    <t>قند لرستان‌</t>
  </si>
  <si>
    <t>گروه‌بهمن‌</t>
  </si>
  <si>
    <t>معدنی‌ املاح‌  ایران‌</t>
  </si>
  <si>
    <t>ملی‌ صنایع‌ مس‌ ایران‌</t>
  </si>
  <si>
    <t>نفت‌ بهران‌</t>
  </si>
  <si>
    <t>نیروکلر</t>
  </si>
  <si>
    <t>کارخانجات تولیدی نیروترانسفو</t>
  </si>
  <si>
    <t>کاشی‌ الوند</t>
  </si>
  <si>
    <t>کشت و دامداری فکا</t>
  </si>
  <si>
    <t>کشت و صنعت هلال</t>
  </si>
  <si>
    <t>کولان سل</t>
  </si>
  <si>
    <t>سیمان‌ارومیه‌</t>
  </si>
  <si>
    <t>جمع</t>
  </si>
  <si>
    <t>نام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</si>
  <si>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</si>
  <si>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</si>
  <si>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</si>
  <si>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</si>
  <si>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</si>
  <si>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</si>
  <si>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</si>
  <si>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</si>
  <si>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</si>
  <si>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</si>
  <si>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</si>
  <si>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</si>
  <si>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</si>
  <si>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</si>
  <si>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</si>
  <si>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</si>
  <si>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</si>
  <si>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</si>
  <si>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</si>
  <si>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</si>
  <si>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</si>
  <si>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</si>
  <si>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</si>
  <si>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</si>
  <si>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</si>
  <si>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</si>
  <si>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</si>
  <si>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</si>
  <si>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</si>
  <si>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</si>
  <si>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</si>
  <si>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</si>
  <si>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</si>
  <si>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</si>
  <si>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</si>
  <si>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</si>
  <si>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</si>
  <si>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</si>
  <si>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</si>
  <si>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</si>
  <si>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</si>
  <si>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کربن‌ ایران‌</t>
  </si>
  <si>
    <t>مدیریت نیروگاهی ایرانیان مپنا</t>
  </si>
  <si>
    <t>س. و توسعه صنایع لاستیک</t>
  </si>
  <si>
    <t>کشت وصنعت و دامپروری پگاه فارس</t>
  </si>
  <si>
    <t>مجتمع کاشی و سنگ پرسپولیس یزد</t>
  </si>
  <si>
    <t>نیان باتری خاوران</t>
  </si>
  <si>
    <t>کیمیا کالای رازی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</si>
  <si>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</si>
  <si>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</si>
  <si>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</si>
  <si>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</si>
  <si>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</si>
  <si>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</si>
  <si>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</si>
  <si>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</si>
  <si>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</si>
  <si>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</si>
  <si>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</si>
  <si>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</si>
  <si>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</si>
  <si>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</si>
  <si>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</si>
  <si>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</si>
  <si>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1404/12/03</t>
  </si>
  <si>
    <t>1405/04/30</t>
  </si>
  <si>
    <t>1404/12/10</t>
  </si>
  <si>
    <t>1405/04/07</t>
  </si>
  <si>
    <t>1404/11/21</t>
  </si>
  <si>
    <t>1405/03/19</t>
  </si>
  <si>
    <t>1405/02/30</t>
  </si>
  <si>
    <t>1405/03/24</t>
  </si>
  <si>
    <t>1405/03/03</t>
  </si>
  <si>
    <t>1405/04/10</t>
  </si>
  <si>
    <t>1405/02/14</t>
  </si>
  <si>
    <t>1405/04/24</t>
  </si>
  <si>
    <t>1405/04/21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</si>
  <si>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</si>
  <si>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</si>
  <si>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</si>
  <si>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</si>
  <si>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</si>
  <si>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</si>
  <si>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</si>
  <si>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</si>
  <si>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</si>
  <si>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</si>
  <si>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تجارت</t>
  </si>
  <si>
    <t>اقتصاد نوین</t>
  </si>
  <si>
    <t>اقتصاد</t>
  </si>
  <si>
    <t>ملت</t>
  </si>
  <si>
    <t>اقتصادتوین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</si>
</sst>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_ * #,##0.00_-_ر_ي_ا_ل_ ;_ * #,##0.00\-_ر_ي_ا_ل_ ;_ * &quot;-&quot;??_-_ر_ي_ا_ل_ ;_ @_ 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2"/>
  <sheetViews>
    <sheetView rightToLeft="1" tabSelected="1" workbookViewId="0">
      <selection activeCell="A9" sqref="A9:XFD9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5.5703125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4.45" customHeight="1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4.45" customHeight="1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4.45" customHeight="1">
      <c r="F6" s="44" t="s">
        <v>7</v>
      </c>
      <c r="G6" s="44"/>
      <c r="H6" s="44"/>
      <c r="I6" s="44"/>
      <c r="J6" s="44"/>
      <c r="L6" s="44" t="s">
        <v>8</v>
      </c>
      <c r="M6" s="44"/>
      <c r="N6" s="44"/>
      <c r="O6" s="44"/>
      <c r="P6" s="44"/>
      <c r="Q6" s="44"/>
      <c r="R6" s="44"/>
      <c r="T6" s="44" t="s">
        <v>9</v>
      </c>
      <c r="U6" s="44"/>
      <c r="V6" s="44"/>
      <c r="W6" s="44"/>
      <c r="X6" s="44"/>
      <c r="Y6" s="44"/>
      <c r="Z6" s="44"/>
      <c r="AA6" s="44"/>
      <c r="AB6" s="44"/>
    </row>
    <row r="7" spans="1:28" ht="14.45" customHeight="1">
      <c r="F7" s="3"/>
      <c r="G7" s="3"/>
      <c r="H7" s="3"/>
      <c r="I7" s="3"/>
      <c r="J7" s="3"/>
      <c r="L7" s="47" t="s">
        <v>10</v>
      </c>
      <c r="M7" s="47"/>
      <c r="N7" s="47"/>
      <c r="O7" s="3"/>
      <c r="P7" s="47" t="s">
        <v>11</v>
      </c>
      <c r="Q7" s="47"/>
      <c r="R7" s="4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4" t="s">
        <v>12</v>
      </c>
      <c r="B8" s="44"/>
      <c r="C8" s="44"/>
      <c r="E8" s="44" t="s">
        <v>13</v>
      </c>
      <c r="F8" s="4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5" t="s">
        <v>19</v>
      </c>
      <c r="B9" s="45"/>
      <c r="C9" s="45"/>
      <c r="E9" s="46">
        <v>600000</v>
      </c>
      <c r="F9" s="46"/>
      <c r="G9" s="11"/>
      <c r="H9" s="12">
        <v>5017330656</v>
      </c>
      <c r="I9" s="11"/>
      <c r="J9" s="12">
        <v>6161996700</v>
      </c>
      <c r="K9" s="11"/>
      <c r="L9" s="12">
        <v>0</v>
      </c>
      <c r="M9" s="11"/>
      <c r="N9" s="12">
        <v>0</v>
      </c>
      <c r="O9" s="11"/>
      <c r="P9" s="12">
        <v>-600000</v>
      </c>
      <c r="Q9" s="11"/>
      <c r="R9" s="12">
        <v>7162204899</v>
      </c>
      <c r="S9" s="11"/>
      <c r="T9" s="12">
        <v>0</v>
      </c>
      <c r="U9" s="11"/>
      <c r="V9" s="12">
        <v>0</v>
      </c>
      <c r="W9" s="11"/>
      <c r="X9" s="12">
        <v>0</v>
      </c>
      <c r="Y9" s="11"/>
      <c r="Z9" s="12">
        <v>0</v>
      </c>
      <c r="AA9" s="11"/>
      <c r="AB9" s="13">
        <v>0</v>
      </c>
    </row>
    <row r="10" spans="1:28" ht="21.75" customHeight="1">
      <c r="A10" s="43" t="s">
        <v>20</v>
      </c>
      <c r="B10" s="43"/>
      <c r="C10" s="43"/>
      <c r="E10" s="40">
        <v>10043355</v>
      </c>
      <c r="F10" s="40"/>
      <c r="G10" s="11"/>
      <c r="H10" s="14">
        <v>20244963806</v>
      </c>
      <c r="I10" s="11"/>
      <c r="J10" s="14">
        <v>36265254591.828102</v>
      </c>
      <c r="K10" s="11"/>
      <c r="L10" s="14">
        <v>2266438</v>
      </c>
      <c r="M10" s="11"/>
      <c r="N10" s="14">
        <v>0</v>
      </c>
      <c r="O10" s="11"/>
      <c r="P10" s="14">
        <v>0</v>
      </c>
      <c r="Q10" s="11"/>
      <c r="R10" s="14">
        <v>0</v>
      </c>
      <c r="S10" s="11"/>
      <c r="T10" s="14">
        <v>12309793</v>
      </c>
      <c r="U10" s="11"/>
      <c r="V10" s="14">
        <v>2712</v>
      </c>
      <c r="W10" s="11"/>
      <c r="X10" s="14">
        <v>20244963806</v>
      </c>
      <c r="Y10" s="11"/>
      <c r="Z10" s="14">
        <v>33126099069.8983</v>
      </c>
      <c r="AA10" s="11"/>
      <c r="AB10" s="15">
        <v>1.99</v>
      </c>
    </row>
    <row r="11" spans="1:28" ht="21.75" customHeight="1">
      <c r="A11" s="43" t="s">
        <v>21</v>
      </c>
      <c r="B11" s="43"/>
      <c r="C11" s="43"/>
      <c r="E11" s="40">
        <v>11130719</v>
      </c>
      <c r="F11" s="40"/>
      <c r="G11" s="11"/>
      <c r="H11" s="14">
        <v>34346560987</v>
      </c>
      <c r="I11" s="11"/>
      <c r="J11" s="14">
        <v>100727468304.226</v>
      </c>
      <c r="K11" s="11"/>
      <c r="L11" s="14">
        <v>0</v>
      </c>
      <c r="M11" s="11"/>
      <c r="N11" s="14">
        <v>0</v>
      </c>
      <c r="O11" s="11"/>
      <c r="P11" s="14">
        <v>0</v>
      </c>
      <c r="Q11" s="11"/>
      <c r="R11" s="14">
        <v>0</v>
      </c>
      <c r="S11" s="11"/>
      <c r="T11" s="14">
        <v>11130719</v>
      </c>
      <c r="U11" s="11"/>
      <c r="V11" s="14">
        <v>9160</v>
      </c>
      <c r="W11" s="11"/>
      <c r="X11" s="14">
        <v>34346560987</v>
      </c>
      <c r="Y11" s="11"/>
      <c r="Z11" s="14">
        <v>101169255445.911</v>
      </c>
      <c r="AA11" s="11"/>
      <c r="AB11" s="15">
        <v>6.08</v>
      </c>
    </row>
    <row r="12" spans="1:28" ht="21.75" customHeight="1">
      <c r="A12" s="43" t="s">
        <v>22</v>
      </c>
      <c r="B12" s="43"/>
      <c r="C12" s="43"/>
      <c r="E12" s="40">
        <v>7948750</v>
      </c>
      <c r="F12" s="40"/>
      <c r="G12" s="11"/>
      <c r="H12" s="14">
        <v>30671046820</v>
      </c>
      <c r="I12" s="11"/>
      <c r="J12" s="14">
        <v>91256132300.125</v>
      </c>
      <c r="K12" s="11"/>
      <c r="L12" s="14">
        <v>0</v>
      </c>
      <c r="M12" s="11"/>
      <c r="N12" s="14">
        <v>0</v>
      </c>
      <c r="O12" s="11"/>
      <c r="P12" s="14">
        <v>0</v>
      </c>
      <c r="Q12" s="11"/>
      <c r="R12" s="14">
        <v>0</v>
      </c>
      <c r="S12" s="11"/>
      <c r="T12" s="14">
        <v>7948750</v>
      </c>
      <c r="U12" s="11"/>
      <c r="V12" s="14">
        <v>11080</v>
      </c>
      <c r="W12" s="11"/>
      <c r="X12" s="14">
        <v>30671046820</v>
      </c>
      <c r="Y12" s="11"/>
      <c r="Z12" s="14">
        <v>87391352280.5</v>
      </c>
      <c r="AA12" s="11"/>
      <c r="AB12" s="15">
        <v>5.25</v>
      </c>
    </row>
    <row r="13" spans="1:28" ht="21.75" customHeight="1">
      <c r="A13" s="43" t="s">
        <v>23</v>
      </c>
      <c r="B13" s="43"/>
      <c r="C13" s="43"/>
      <c r="E13" s="40">
        <v>300000</v>
      </c>
      <c r="F13" s="40"/>
      <c r="G13" s="11"/>
      <c r="H13" s="14">
        <v>12858909243</v>
      </c>
      <c r="I13" s="11"/>
      <c r="J13" s="14">
        <v>13901702700</v>
      </c>
      <c r="K13" s="11"/>
      <c r="L13" s="14">
        <v>2452617</v>
      </c>
      <c r="M13" s="11"/>
      <c r="N13" s="14">
        <v>15904529585</v>
      </c>
      <c r="O13" s="11"/>
      <c r="P13" s="14">
        <v>0</v>
      </c>
      <c r="Q13" s="11"/>
      <c r="R13" s="14">
        <v>0</v>
      </c>
      <c r="S13" s="11"/>
      <c r="T13" s="14">
        <v>2752617</v>
      </c>
      <c r="U13" s="11"/>
      <c r="V13" s="14">
        <v>10811</v>
      </c>
      <c r="W13" s="11"/>
      <c r="X13" s="14">
        <v>28763438828</v>
      </c>
      <c r="Y13" s="11"/>
      <c r="Z13" s="14">
        <v>29528508854.348499</v>
      </c>
      <c r="AA13" s="11"/>
      <c r="AB13" s="15">
        <v>1.77</v>
      </c>
    </row>
    <row r="14" spans="1:28" ht="21.75" customHeight="1">
      <c r="A14" s="43" t="s">
        <v>24</v>
      </c>
      <c r="B14" s="43"/>
      <c r="C14" s="43"/>
      <c r="E14" s="40">
        <v>8000335</v>
      </c>
      <c r="F14" s="40"/>
      <c r="G14" s="11"/>
      <c r="H14" s="14">
        <v>29352488810</v>
      </c>
      <c r="I14" s="11"/>
      <c r="J14" s="14">
        <v>102565321943.01401</v>
      </c>
      <c r="K14" s="11"/>
      <c r="L14" s="14">
        <v>0</v>
      </c>
      <c r="M14" s="11"/>
      <c r="N14" s="14">
        <v>0</v>
      </c>
      <c r="O14" s="11"/>
      <c r="P14" s="14">
        <v>0</v>
      </c>
      <c r="Q14" s="11"/>
      <c r="R14" s="14">
        <v>0</v>
      </c>
      <c r="S14" s="11"/>
      <c r="T14" s="14">
        <v>8000335</v>
      </c>
      <c r="U14" s="11"/>
      <c r="V14" s="14">
        <v>10470</v>
      </c>
      <c r="W14" s="11"/>
      <c r="X14" s="14">
        <v>29352488810</v>
      </c>
      <c r="Y14" s="11"/>
      <c r="Z14" s="14">
        <v>83116015537.411499</v>
      </c>
      <c r="AA14" s="11"/>
      <c r="AB14" s="15">
        <v>4.99</v>
      </c>
    </row>
    <row r="15" spans="1:28" ht="21.75" customHeight="1">
      <c r="A15" s="43" t="s">
        <v>25</v>
      </c>
      <c r="B15" s="43"/>
      <c r="C15" s="43"/>
      <c r="E15" s="40">
        <v>874864</v>
      </c>
      <c r="F15" s="40"/>
      <c r="G15" s="11"/>
      <c r="H15" s="14">
        <v>34677091474</v>
      </c>
      <c r="I15" s="11"/>
      <c r="J15" s="14">
        <v>50922822333.084801</v>
      </c>
      <c r="K15" s="11"/>
      <c r="L15" s="14">
        <v>0</v>
      </c>
      <c r="M15" s="11"/>
      <c r="N15" s="14">
        <v>0</v>
      </c>
      <c r="O15" s="11"/>
      <c r="P15" s="14">
        <v>0</v>
      </c>
      <c r="Q15" s="11"/>
      <c r="R15" s="14">
        <v>0</v>
      </c>
      <c r="S15" s="11"/>
      <c r="T15" s="14">
        <v>874864</v>
      </c>
      <c r="U15" s="11"/>
      <c r="V15" s="14">
        <v>48110</v>
      </c>
      <c r="W15" s="11"/>
      <c r="X15" s="14">
        <v>34677091474</v>
      </c>
      <c r="Y15" s="11"/>
      <c r="Z15" s="14">
        <v>41764353604.580803</v>
      </c>
      <c r="AA15" s="11"/>
      <c r="AB15" s="15">
        <v>2.5099999999999998</v>
      </c>
    </row>
    <row r="16" spans="1:28" ht="21.75" customHeight="1">
      <c r="A16" s="43" t="s">
        <v>26</v>
      </c>
      <c r="B16" s="43"/>
      <c r="C16" s="43"/>
      <c r="E16" s="40">
        <v>500000</v>
      </c>
      <c r="F16" s="40"/>
      <c r="G16" s="11"/>
      <c r="H16" s="14">
        <v>8128597001</v>
      </c>
      <c r="I16" s="11"/>
      <c r="J16" s="14">
        <v>8354913400</v>
      </c>
      <c r="K16" s="11"/>
      <c r="L16" s="14">
        <v>0</v>
      </c>
      <c r="M16" s="11"/>
      <c r="N16" s="14">
        <v>0</v>
      </c>
      <c r="O16" s="11"/>
      <c r="P16" s="14">
        <v>0</v>
      </c>
      <c r="Q16" s="11"/>
      <c r="R16" s="14">
        <v>0</v>
      </c>
      <c r="S16" s="11"/>
      <c r="T16" s="14">
        <v>500000</v>
      </c>
      <c r="U16" s="11"/>
      <c r="V16" s="14">
        <v>19530</v>
      </c>
      <c r="W16" s="11"/>
      <c r="X16" s="14">
        <v>8128597001</v>
      </c>
      <c r="Y16" s="11"/>
      <c r="Z16" s="14">
        <v>9689516550</v>
      </c>
      <c r="AA16" s="11"/>
      <c r="AB16" s="15">
        <v>0.57999999999999996</v>
      </c>
    </row>
    <row r="17" spans="1:28" ht="21.75" customHeight="1">
      <c r="A17" s="43" t="s">
        <v>27</v>
      </c>
      <c r="B17" s="43"/>
      <c r="C17" s="43"/>
      <c r="E17" s="40">
        <v>11893480</v>
      </c>
      <c r="F17" s="40"/>
      <c r="G17" s="11"/>
      <c r="H17" s="14">
        <v>44095938579</v>
      </c>
      <c r="I17" s="11"/>
      <c r="J17" s="14">
        <v>108574199276.32001</v>
      </c>
      <c r="K17" s="11"/>
      <c r="L17" s="14">
        <v>0</v>
      </c>
      <c r="M17" s="11"/>
      <c r="N17" s="14">
        <v>0</v>
      </c>
      <c r="O17" s="11"/>
      <c r="P17" s="14">
        <v>0</v>
      </c>
      <c r="Q17" s="11"/>
      <c r="R17" s="14">
        <v>0</v>
      </c>
      <c r="S17" s="11"/>
      <c r="T17" s="14">
        <v>11893480</v>
      </c>
      <c r="U17" s="11"/>
      <c r="V17" s="14">
        <v>7370</v>
      </c>
      <c r="W17" s="11"/>
      <c r="X17" s="14">
        <v>44095938579</v>
      </c>
      <c r="Y17" s="11"/>
      <c r="Z17" s="14">
        <v>86977374855.052002</v>
      </c>
      <c r="AA17" s="11"/>
      <c r="AB17" s="15">
        <v>5.22</v>
      </c>
    </row>
    <row r="18" spans="1:28" ht="21.75" customHeight="1">
      <c r="A18" s="43" t="s">
        <v>28</v>
      </c>
      <c r="B18" s="43"/>
      <c r="C18" s="43"/>
      <c r="E18" s="40">
        <v>2709250</v>
      </c>
      <c r="F18" s="40"/>
      <c r="G18" s="11"/>
      <c r="H18" s="14">
        <v>7021193941</v>
      </c>
      <c r="I18" s="11"/>
      <c r="J18" s="14">
        <v>21425810755.075001</v>
      </c>
      <c r="K18" s="11"/>
      <c r="L18" s="14">
        <v>0</v>
      </c>
      <c r="M18" s="11"/>
      <c r="N18" s="14">
        <v>0</v>
      </c>
      <c r="O18" s="11"/>
      <c r="P18" s="14">
        <v>0</v>
      </c>
      <c r="Q18" s="11"/>
      <c r="R18" s="14">
        <v>0</v>
      </c>
      <c r="S18" s="11"/>
      <c r="T18" s="14">
        <v>2709250</v>
      </c>
      <c r="U18" s="11"/>
      <c r="V18" s="14">
        <v>7420</v>
      </c>
      <c r="W18" s="11"/>
      <c r="X18" s="14">
        <v>7021193941</v>
      </c>
      <c r="Y18" s="11"/>
      <c r="Z18" s="14">
        <v>19947241631.450001</v>
      </c>
      <c r="AA18" s="11"/>
      <c r="AB18" s="15">
        <v>1.2</v>
      </c>
    </row>
    <row r="19" spans="1:28" ht="21.75" customHeight="1">
      <c r="A19" s="43" t="s">
        <v>29</v>
      </c>
      <c r="B19" s="43"/>
      <c r="C19" s="43"/>
      <c r="E19" s="40">
        <v>913688</v>
      </c>
      <c r="F19" s="40"/>
      <c r="G19" s="11"/>
      <c r="H19" s="14">
        <v>10026425244</v>
      </c>
      <c r="I19" s="11"/>
      <c r="J19" s="14">
        <v>10906701056.872801</v>
      </c>
      <c r="K19" s="11"/>
      <c r="L19" s="14">
        <v>0</v>
      </c>
      <c r="M19" s="11"/>
      <c r="N19" s="14">
        <v>0</v>
      </c>
      <c r="O19" s="11"/>
      <c r="P19" s="14">
        <v>-913687</v>
      </c>
      <c r="Q19" s="11"/>
      <c r="R19" s="14">
        <v>7395234605</v>
      </c>
      <c r="S19" s="11"/>
      <c r="T19" s="14">
        <v>1</v>
      </c>
      <c r="U19" s="11"/>
      <c r="V19" s="14">
        <v>8470</v>
      </c>
      <c r="W19" s="11"/>
      <c r="X19" s="14">
        <v>10974</v>
      </c>
      <c r="Y19" s="11"/>
      <c r="Z19" s="14">
        <v>8404.5269000000008</v>
      </c>
      <c r="AA19" s="11"/>
      <c r="AB19" s="15">
        <v>0</v>
      </c>
    </row>
    <row r="20" spans="1:28" ht="21.75" customHeight="1">
      <c r="A20" s="43" t="s">
        <v>30</v>
      </c>
      <c r="B20" s="43"/>
      <c r="C20" s="43"/>
      <c r="E20" s="40">
        <v>768552</v>
      </c>
      <c r="F20" s="40"/>
      <c r="G20" s="11"/>
      <c r="H20" s="14">
        <v>3620648472</v>
      </c>
      <c r="I20" s="11"/>
      <c r="J20" s="14">
        <v>3073322704.9512</v>
      </c>
      <c r="K20" s="11"/>
      <c r="L20" s="14">
        <v>0</v>
      </c>
      <c r="M20" s="11"/>
      <c r="N20" s="14">
        <v>0</v>
      </c>
      <c r="O20" s="11"/>
      <c r="P20" s="14">
        <v>-768552</v>
      </c>
      <c r="Q20" s="11"/>
      <c r="R20" s="14">
        <v>0</v>
      </c>
      <c r="S20" s="11"/>
      <c r="T20" s="14">
        <v>0</v>
      </c>
      <c r="U20" s="11"/>
      <c r="V20" s="14">
        <v>0</v>
      </c>
      <c r="W20" s="11"/>
      <c r="X20" s="14">
        <v>0</v>
      </c>
      <c r="Y20" s="11"/>
      <c r="Z20" s="14">
        <v>0</v>
      </c>
      <c r="AA20" s="11"/>
      <c r="AB20" s="15">
        <v>0</v>
      </c>
    </row>
    <row r="21" spans="1:28" ht="21.75" customHeight="1">
      <c r="A21" s="43" t="s">
        <v>31</v>
      </c>
      <c r="B21" s="43"/>
      <c r="C21" s="43"/>
      <c r="E21" s="40">
        <v>666007</v>
      </c>
      <c r="F21" s="40"/>
      <c r="G21" s="11"/>
      <c r="H21" s="14">
        <v>8100017507</v>
      </c>
      <c r="I21" s="11"/>
      <c r="J21" s="14">
        <v>9767492559.8542004</v>
      </c>
      <c r="K21" s="11"/>
      <c r="L21" s="14">
        <v>0</v>
      </c>
      <c r="M21" s="11"/>
      <c r="N21" s="14">
        <v>0</v>
      </c>
      <c r="O21" s="11"/>
      <c r="P21" s="14">
        <v>0</v>
      </c>
      <c r="Q21" s="11"/>
      <c r="R21" s="14">
        <v>0</v>
      </c>
      <c r="S21" s="11"/>
      <c r="T21" s="14">
        <v>666007</v>
      </c>
      <c r="U21" s="11"/>
      <c r="V21" s="14">
        <v>22370</v>
      </c>
      <c r="W21" s="11"/>
      <c r="X21" s="14">
        <v>8100017507</v>
      </c>
      <c r="Y21" s="11"/>
      <c r="Z21" s="14">
        <v>14783410592.959299</v>
      </c>
      <c r="AA21" s="11"/>
      <c r="AB21" s="15">
        <v>0.89</v>
      </c>
    </row>
    <row r="22" spans="1:28" ht="21.75" customHeight="1">
      <c r="A22" s="43" t="s">
        <v>32</v>
      </c>
      <c r="B22" s="43"/>
      <c r="C22" s="43"/>
      <c r="E22" s="40">
        <v>7675839</v>
      </c>
      <c r="F22" s="40"/>
      <c r="G22" s="11"/>
      <c r="H22" s="14">
        <v>34578521514</v>
      </c>
      <c r="I22" s="11"/>
      <c r="J22" s="14">
        <v>86599659172.7061</v>
      </c>
      <c r="K22" s="11"/>
      <c r="L22" s="14">
        <v>0</v>
      </c>
      <c r="M22" s="11"/>
      <c r="N22" s="14">
        <v>0</v>
      </c>
      <c r="O22" s="11"/>
      <c r="P22" s="14">
        <v>0</v>
      </c>
      <c r="Q22" s="11"/>
      <c r="R22" s="14">
        <v>0</v>
      </c>
      <c r="S22" s="11"/>
      <c r="T22" s="14">
        <v>7675839</v>
      </c>
      <c r="U22" s="11"/>
      <c r="V22" s="14">
        <v>12340</v>
      </c>
      <c r="W22" s="11"/>
      <c r="X22" s="14">
        <v>34578521514</v>
      </c>
      <c r="Y22" s="11"/>
      <c r="Z22" s="14">
        <v>93987668794.300201</v>
      </c>
      <c r="AA22" s="11"/>
      <c r="AB22" s="15">
        <v>5.65</v>
      </c>
    </row>
    <row r="23" spans="1:28" ht="21.75" customHeight="1">
      <c r="A23" s="43" t="s">
        <v>33</v>
      </c>
      <c r="B23" s="43"/>
      <c r="C23" s="43"/>
      <c r="E23" s="40">
        <v>2500000</v>
      </c>
      <c r="F23" s="40"/>
      <c r="G23" s="11"/>
      <c r="H23" s="14">
        <v>30187194835</v>
      </c>
      <c r="I23" s="11"/>
      <c r="J23" s="14">
        <v>28949477250</v>
      </c>
      <c r="K23" s="11"/>
      <c r="L23" s="14">
        <v>0</v>
      </c>
      <c r="M23" s="11"/>
      <c r="N23" s="14">
        <v>0</v>
      </c>
      <c r="O23" s="11"/>
      <c r="P23" s="14">
        <v>0</v>
      </c>
      <c r="Q23" s="11"/>
      <c r="R23" s="14">
        <v>0</v>
      </c>
      <c r="S23" s="11"/>
      <c r="T23" s="14">
        <v>2500000</v>
      </c>
      <c r="U23" s="11"/>
      <c r="V23" s="14">
        <v>10100</v>
      </c>
      <c r="W23" s="11"/>
      <c r="X23" s="14">
        <v>30187194835</v>
      </c>
      <c r="Y23" s="11"/>
      <c r="Z23" s="14">
        <v>25054817500</v>
      </c>
      <c r="AA23" s="11"/>
      <c r="AB23" s="15">
        <v>1.51</v>
      </c>
    </row>
    <row r="24" spans="1:28" ht="21.75" customHeight="1">
      <c r="A24" s="43" t="s">
        <v>34</v>
      </c>
      <c r="B24" s="43"/>
      <c r="C24" s="43"/>
      <c r="E24" s="40">
        <v>585000</v>
      </c>
      <c r="F24" s="40"/>
      <c r="G24" s="11"/>
      <c r="H24" s="14">
        <v>4475351625</v>
      </c>
      <c r="I24" s="11"/>
      <c r="J24" s="14">
        <v>4290893006.4000001</v>
      </c>
      <c r="K24" s="11"/>
      <c r="L24" s="14">
        <v>0</v>
      </c>
      <c r="M24" s="11"/>
      <c r="N24" s="14">
        <v>0</v>
      </c>
      <c r="O24" s="11"/>
      <c r="P24" s="14">
        <v>0</v>
      </c>
      <c r="Q24" s="11"/>
      <c r="R24" s="14">
        <v>0</v>
      </c>
      <c r="S24" s="11"/>
      <c r="T24" s="14">
        <v>585000</v>
      </c>
      <c r="U24" s="11"/>
      <c r="V24" s="14">
        <v>6978</v>
      </c>
      <c r="W24" s="11"/>
      <c r="X24" s="14">
        <v>4475351625</v>
      </c>
      <c r="Y24" s="11"/>
      <c r="Z24" s="14">
        <v>4050575135.0999999</v>
      </c>
      <c r="AA24" s="11"/>
      <c r="AB24" s="15">
        <v>0.24</v>
      </c>
    </row>
    <row r="25" spans="1:28" ht="21.75" customHeight="1">
      <c r="A25" s="43" t="s">
        <v>35</v>
      </c>
      <c r="B25" s="43"/>
      <c r="C25" s="43"/>
      <c r="E25" s="40">
        <v>870000</v>
      </c>
      <c r="F25" s="40"/>
      <c r="G25" s="11"/>
      <c r="H25" s="14">
        <v>14916334788</v>
      </c>
      <c r="I25" s="11"/>
      <c r="J25" s="14">
        <v>15754766925</v>
      </c>
      <c r="K25" s="11"/>
      <c r="L25" s="14">
        <v>0</v>
      </c>
      <c r="M25" s="11"/>
      <c r="N25" s="14">
        <v>0</v>
      </c>
      <c r="O25" s="11"/>
      <c r="P25" s="14">
        <v>-435000</v>
      </c>
      <c r="Q25" s="11"/>
      <c r="R25" s="14">
        <v>9672995381</v>
      </c>
      <c r="S25" s="11"/>
      <c r="T25" s="14">
        <v>435000</v>
      </c>
      <c r="U25" s="11"/>
      <c r="V25" s="14">
        <v>20810</v>
      </c>
      <c r="W25" s="11"/>
      <c r="X25" s="14">
        <v>7458167394</v>
      </c>
      <c r="Y25" s="11"/>
      <c r="Z25" s="14">
        <v>8982375334.5</v>
      </c>
      <c r="AA25" s="11"/>
      <c r="AB25" s="15">
        <v>0.54</v>
      </c>
    </row>
    <row r="26" spans="1:28" ht="21.75" customHeight="1">
      <c r="A26" s="43" t="s">
        <v>36</v>
      </c>
      <c r="B26" s="43"/>
      <c r="C26" s="43"/>
      <c r="E26" s="40">
        <v>3250000</v>
      </c>
      <c r="F26" s="40"/>
      <c r="G26" s="11"/>
      <c r="H26" s="14">
        <v>24155644226</v>
      </c>
      <c r="I26" s="11"/>
      <c r="J26" s="14">
        <v>27508205075</v>
      </c>
      <c r="K26" s="11"/>
      <c r="L26" s="14">
        <v>0</v>
      </c>
      <c r="M26" s="11"/>
      <c r="N26" s="14">
        <v>0</v>
      </c>
      <c r="O26" s="11"/>
      <c r="P26" s="14">
        <v>0</v>
      </c>
      <c r="Q26" s="11"/>
      <c r="R26" s="14">
        <v>0</v>
      </c>
      <c r="S26" s="11"/>
      <c r="T26" s="14">
        <v>3250000</v>
      </c>
      <c r="U26" s="11"/>
      <c r="V26" s="14">
        <v>9550</v>
      </c>
      <c r="W26" s="11"/>
      <c r="X26" s="14">
        <v>24155644226</v>
      </c>
      <c r="Y26" s="11"/>
      <c r="Z26" s="14">
        <v>30797580125</v>
      </c>
      <c r="AA26" s="11"/>
      <c r="AB26" s="15">
        <v>1.85</v>
      </c>
    </row>
    <row r="27" spans="1:28" ht="21.75" customHeight="1">
      <c r="A27" s="43" t="s">
        <v>37</v>
      </c>
      <c r="B27" s="43"/>
      <c r="C27" s="43"/>
      <c r="E27" s="40">
        <v>8098207</v>
      </c>
      <c r="F27" s="40"/>
      <c r="G27" s="11"/>
      <c r="H27" s="14">
        <v>29999088463</v>
      </c>
      <c r="I27" s="11"/>
      <c r="J27" s="14">
        <v>40820887928.241203</v>
      </c>
      <c r="K27" s="11"/>
      <c r="L27" s="14">
        <v>0</v>
      </c>
      <c r="M27" s="11"/>
      <c r="N27" s="14">
        <v>0</v>
      </c>
      <c r="O27" s="11"/>
      <c r="P27" s="14">
        <v>-7629456</v>
      </c>
      <c r="Q27" s="11"/>
      <c r="R27" s="14">
        <v>33140143099</v>
      </c>
      <c r="S27" s="11"/>
      <c r="T27" s="14">
        <v>468751</v>
      </c>
      <c r="U27" s="11"/>
      <c r="V27" s="14">
        <v>4300</v>
      </c>
      <c r="W27" s="11"/>
      <c r="X27" s="14">
        <v>1736446447</v>
      </c>
      <c r="Y27" s="11"/>
      <c r="Z27" s="14">
        <v>2000048485.5109999</v>
      </c>
      <c r="AA27" s="11"/>
      <c r="AB27" s="15">
        <v>0.12</v>
      </c>
    </row>
    <row r="28" spans="1:28" ht="21.75" customHeight="1">
      <c r="A28" s="43" t="s">
        <v>38</v>
      </c>
      <c r="B28" s="43"/>
      <c r="C28" s="43"/>
      <c r="E28" s="40">
        <v>2236796</v>
      </c>
      <c r="F28" s="40"/>
      <c r="G28" s="11"/>
      <c r="H28" s="14">
        <v>50236176687</v>
      </c>
      <c r="I28" s="11"/>
      <c r="J28" s="14">
        <v>37753789693.309196</v>
      </c>
      <c r="K28" s="11"/>
      <c r="L28" s="14">
        <v>0</v>
      </c>
      <c r="M28" s="11"/>
      <c r="N28" s="14">
        <v>0</v>
      </c>
      <c r="O28" s="11"/>
      <c r="P28" s="14">
        <v>0</v>
      </c>
      <c r="Q28" s="11"/>
      <c r="R28" s="14">
        <v>0</v>
      </c>
      <c r="S28" s="11"/>
      <c r="T28" s="14">
        <v>2236796</v>
      </c>
      <c r="U28" s="11"/>
      <c r="V28" s="14">
        <v>14710</v>
      </c>
      <c r="W28" s="11"/>
      <c r="X28" s="14">
        <v>50236176687</v>
      </c>
      <c r="Y28" s="11"/>
      <c r="Z28" s="14">
        <v>32648926889.3932</v>
      </c>
      <c r="AA28" s="11"/>
      <c r="AB28" s="15">
        <v>1.96</v>
      </c>
    </row>
    <row r="29" spans="1:28" ht="21.75" customHeight="1">
      <c r="A29" s="43" t="s">
        <v>39</v>
      </c>
      <c r="B29" s="43"/>
      <c r="C29" s="43"/>
      <c r="E29" s="40">
        <v>2646231</v>
      </c>
      <c r="F29" s="40"/>
      <c r="G29" s="11"/>
      <c r="H29" s="14">
        <v>30041716477</v>
      </c>
      <c r="I29" s="11"/>
      <c r="J29" s="14">
        <v>39465407784.5811</v>
      </c>
      <c r="K29" s="11"/>
      <c r="L29" s="14">
        <v>0</v>
      </c>
      <c r="M29" s="11"/>
      <c r="N29" s="14">
        <v>0</v>
      </c>
      <c r="O29" s="11"/>
      <c r="P29" s="14">
        <v>0</v>
      </c>
      <c r="Q29" s="11"/>
      <c r="R29" s="14">
        <v>0</v>
      </c>
      <c r="S29" s="11"/>
      <c r="T29" s="14">
        <v>2646231</v>
      </c>
      <c r="U29" s="11"/>
      <c r="V29" s="14">
        <v>13920</v>
      </c>
      <c r="W29" s="11"/>
      <c r="X29" s="14">
        <v>30041716477</v>
      </c>
      <c r="Y29" s="11"/>
      <c r="Z29" s="14">
        <v>36550796830.430397</v>
      </c>
      <c r="AA29" s="11"/>
      <c r="AB29" s="15">
        <v>2.2000000000000002</v>
      </c>
    </row>
    <row r="30" spans="1:28" ht="21.75" customHeight="1">
      <c r="A30" s="43" t="s">
        <v>40</v>
      </c>
      <c r="B30" s="43"/>
      <c r="C30" s="43"/>
      <c r="E30" s="40">
        <v>2459369</v>
      </c>
      <c r="F30" s="40"/>
      <c r="G30" s="11"/>
      <c r="H30" s="14">
        <v>14048594017</v>
      </c>
      <c r="I30" s="11"/>
      <c r="J30" s="14">
        <v>12275001130.478901</v>
      </c>
      <c r="K30" s="11"/>
      <c r="L30" s="14">
        <v>768552</v>
      </c>
      <c r="M30" s="11"/>
      <c r="N30" s="14">
        <v>0</v>
      </c>
      <c r="O30" s="11"/>
      <c r="P30" s="14">
        <v>0</v>
      </c>
      <c r="Q30" s="11"/>
      <c r="R30" s="14">
        <v>0</v>
      </c>
      <c r="S30" s="11"/>
      <c r="T30" s="14">
        <v>3227921</v>
      </c>
      <c r="U30" s="11"/>
      <c r="V30" s="14">
        <v>5060</v>
      </c>
      <c r="W30" s="11"/>
      <c r="X30" s="14">
        <v>18437794489</v>
      </c>
      <c r="Y30" s="11"/>
      <c r="Z30" s="14">
        <v>16207024003.5902</v>
      </c>
      <c r="AA30" s="11"/>
      <c r="AB30" s="15">
        <v>0.97</v>
      </c>
    </row>
    <row r="31" spans="1:28" ht="21.75" customHeight="1">
      <c r="A31" s="43" t="s">
        <v>41</v>
      </c>
      <c r="B31" s="43"/>
      <c r="C31" s="43"/>
      <c r="E31" s="40">
        <v>446091</v>
      </c>
      <c r="F31" s="40"/>
      <c r="G31" s="11"/>
      <c r="H31" s="14">
        <v>9938416882</v>
      </c>
      <c r="I31" s="11"/>
      <c r="J31" s="14">
        <v>82353677417.848495</v>
      </c>
      <c r="K31" s="11"/>
      <c r="L31" s="14">
        <v>0</v>
      </c>
      <c r="M31" s="11"/>
      <c r="N31" s="14">
        <v>0</v>
      </c>
      <c r="O31" s="11"/>
      <c r="P31" s="14">
        <v>0</v>
      </c>
      <c r="Q31" s="11"/>
      <c r="R31" s="14">
        <v>0</v>
      </c>
      <c r="S31" s="11"/>
      <c r="T31" s="14">
        <v>446091</v>
      </c>
      <c r="U31" s="11"/>
      <c r="V31" s="14">
        <v>164300</v>
      </c>
      <c r="W31" s="11"/>
      <c r="X31" s="14">
        <v>9938416882</v>
      </c>
      <c r="Y31" s="11"/>
      <c r="Z31" s="14">
        <v>72726198332.451004</v>
      </c>
      <c r="AA31" s="11"/>
      <c r="AB31" s="15">
        <v>4.37</v>
      </c>
    </row>
    <row r="32" spans="1:28" ht="21.75" customHeight="1">
      <c r="A32" s="43" t="s">
        <v>42</v>
      </c>
      <c r="B32" s="43"/>
      <c r="C32" s="43"/>
      <c r="E32" s="40">
        <v>17790364</v>
      </c>
      <c r="F32" s="40"/>
      <c r="G32" s="11"/>
      <c r="H32" s="14">
        <v>41203133606</v>
      </c>
      <c r="I32" s="11"/>
      <c r="J32" s="14">
        <v>93913132667.009598</v>
      </c>
      <c r="K32" s="11"/>
      <c r="L32" s="14">
        <v>0</v>
      </c>
      <c r="M32" s="11"/>
      <c r="N32" s="14">
        <v>0</v>
      </c>
      <c r="O32" s="11"/>
      <c r="P32" s="14">
        <v>0</v>
      </c>
      <c r="Q32" s="11"/>
      <c r="R32" s="14">
        <v>0</v>
      </c>
      <c r="S32" s="11"/>
      <c r="T32" s="14">
        <v>17790364</v>
      </c>
      <c r="U32" s="11"/>
      <c r="V32" s="14">
        <v>7780</v>
      </c>
      <c r="W32" s="11"/>
      <c r="X32" s="14">
        <v>41203133606</v>
      </c>
      <c r="Y32" s="11"/>
      <c r="Z32" s="14">
        <v>137339130103.258</v>
      </c>
      <c r="AA32" s="11"/>
      <c r="AB32" s="15">
        <v>8.25</v>
      </c>
    </row>
    <row r="33" spans="1:28" ht="21.75" customHeight="1">
      <c r="A33" s="43" t="s">
        <v>43</v>
      </c>
      <c r="B33" s="43"/>
      <c r="C33" s="43"/>
      <c r="E33" s="40">
        <v>2700000</v>
      </c>
      <c r="F33" s="40"/>
      <c r="G33" s="11"/>
      <c r="H33" s="14">
        <v>9580554738</v>
      </c>
      <c r="I33" s="11"/>
      <c r="J33" s="14">
        <v>9309973275</v>
      </c>
      <c r="K33" s="11"/>
      <c r="L33" s="14">
        <v>6924672</v>
      </c>
      <c r="M33" s="11"/>
      <c r="N33" s="14">
        <v>27166178506</v>
      </c>
      <c r="O33" s="11"/>
      <c r="P33" s="14">
        <v>0</v>
      </c>
      <c r="Q33" s="11"/>
      <c r="R33" s="14">
        <v>0</v>
      </c>
      <c r="S33" s="11"/>
      <c r="T33" s="14">
        <v>9624672</v>
      </c>
      <c r="U33" s="11"/>
      <c r="V33" s="14">
        <v>4070</v>
      </c>
      <c r="W33" s="11"/>
      <c r="X33" s="14">
        <v>36746733244</v>
      </c>
      <c r="Y33" s="11"/>
      <c r="Z33" s="14">
        <v>38869612271.740799</v>
      </c>
      <c r="AA33" s="11"/>
      <c r="AB33" s="15">
        <v>2.33</v>
      </c>
    </row>
    <row r="34" spans="1:28" ht="21.75" customHeight="1">
      <c r="A34" s="43" t="s">
        <v>44</v>
      </c>
      <c r="B34" s="43"/>
      <c r="C34" s="43"/>
      <c r="E34" s="40">
        <v>1882479</v>
      </c>
      <c r="F34" s="40"/>
      <c r="G34" s="11"/>
      <c r="H34" s="14">
        <v>21531184347</v>
      </c>
      <c r="I34" s="11"/>
      <c r="J34" s="14">
        <v>7161633794.7232199</v>
      </c>
      <c r="K34" s="11"/>
      <c r="L34" s="14">
        <v>0</v>
      </c>
      <c r="M34" s="11"/>
      <c r="N34" s="14">
        <v>0</v>
      </c>
      <c r="O34" s="11"/>
      <c r="P34" s="14">
        <v>0</v>
      </c>
      <c r="Q34" s="11"/>
      <c r="R34" s="14">
        <v>0</v>
      </c>
      <c r="S34" s="11"/>
      <c r="T34" s="14">
        <v>1882479</v>
      </c>
      <c r="U34" s="11"/>
      <c r="V34" s="14">
        <v>3834</v>
      </c>
      <c r="W34" s="11"/>
      <c r="X34" s="14">
        <v>21531184347</v>
      </c>
      <c r="Y34" s="11"/>
      <c r="Z34" s="14">
        <v>7161633794.7232199</v>
      </c>
      <c r="AA34" s="11"/>
      <c r="AB34" s="15">
        <v>0.43</v>
      </c>
    </row>
    <row r="35" spans="1:28" ht="21.75" customHeight="1">
      <c r="A35" s="43" t="s">
        <v>45</v>
      </c>
      <c r="B35" s="43"/>
      <c r="C35" s="43"/>
      <c r="E35" s="40">
        <v>34413446</v>
      </c>
      <c r="F35" s="40"/>
      <c r="G35" s="11"/>
      <c r="H35" s="14">
        <v>70641940224</v>
      </c>
      <c r="I35" s="11"/>
      <c r="J35" s="14">
        <v>44459953941.270798</v>
      </c>
      <c r="K35" s="11"/>
      <c r="L35" s="14">
        <v>0</v>
      </c>
      <c r="M35" s="11"/>
      <c r="N35" s="14">
        <v>0</v>
      </c>
      <c r="O35" s="11"/>
      <c r="P35" s="14">
        <v>0</v>
      </c>
      <c r="Q35" s="11"/>
      <c r="R35" s="14">
        <v>0</v>
      </c>
      <c r="S35" s="11"/>
      <c r="T35" s="14">
        <v>34413446</v>
      </c>
      <c r="U35" s="11"/>
      <c r="V35" s="14">
        <v>1302</v>
      </c>
      <c r="W35" s="11"/>
      <c r="X35" s="14">
        <v>70641940224</v>
      </c>
      <c r="Y35" s="11"/>
      <c r="Z35" s="14">
        <v>44459953941.270798</v>
      </c>
      <c r="AA35" s="11"/>
      <c r="AB35" s="15">
        <v>2.67</v>
      </c>
    </row>
    <row r="36" spans="1:28" ht="21.75" customHeight="1">
      <c r="A36" s="43" t="s">
        <v>46</v>
      </c>
      <c r="B36" s="43"/>
      <c r="C36" s="43"/>
      <c r="E36" s="40">
        <v>1716592</v>
      </c>
      <c r="F36" s="40"/>
      <c r="G36" s="11"/>
      <c r="H36" s="14">
        <v>15629916823</v>
      </c>
      <c r="I36" s="11"/>
      <c r="J36" s="14">
        <v>33112594140.249599</v>
      </c>
      <c r="K36" s="11"/>
      <c r="L36" s="14">
        <v>0</v>
      </c>
      <c r="M36" s="11"/>
      <c r="N36" s="14">
        <v>0</v>
      </c>
      <c r="O36" s="11"/>
      <c r="P36" s="14">
        <v>0</v>
      </c>
      <c r="Q36" s="11"/>
      <c r="R36" s="14">
        <v>0</v>
      </c>
      <c r="S36" s="11"/>
      <c r="T36" s="14">
        <v>1716592</v>
      </c>
      <c r="U36" s="11"/>
      <c r="V36" s="14">
        <v>18130</v>
      </c>
      <c r="W36" s="11"/>
      <c r="X36" s="14">
        <v>15629916823</v>
      </c>
      <c r="Y36" s="11"/>
      <c r="Z36" s="14">
        <v>30881241345.819199</v>
      </c>
      <c r="AA36" s="11"/>
      <c r="AB36" s="15">
        <v>1.86</v>
      </c>
    </row>
    <row r="37" spans="1:28" ht="21.75" customHeight="1">
      <c r="A37" s="43" t="s">
        <v>47</v>
      </c>
      <c r="B37" s="43"/>
      <c r="C37" s="43"/>
      <c r="E37" s="40">
        <v>15571808</v>
      </c>
      <c r="F37" s="40"/>
      <c r="G37" s="11"/>
      <c r="H37" s="14">
        <v>40634855069</v>
      </c>
      <c r="I37" s="11"/>
      <c r="J37" s="14">
        <v>31412773299.817299</v>
      </c>
      <c r="K37" s="11"/>
      <c r="L37" s="14">
        <v>0</v>
      </c>
      <c r="M37" s="11"/>
      <c r="N37" s="14">
        <v>0</v>
      </c>
      <c r="O37" s="11"/>
      <c r="P37" s="14">
        <v>0</v>
      </c>
      <c r="Q37" s="11"/>
      <c r="R37" s="14">
        <v>0</v>
      </c>
      <c r="S37" s="11"/>
      <c r="T37" s="14">
        <v>15571808</v>
      </c>
      <c r="U37" s="11"/>
      <c r="V37" s="14">
        <v>1705</v>
      </c>
      <c r="W37" s="11"/>
      <c r="X37" s="14">
        <v>40634855069</v>
      </c>
      <c r="Y37" s="11"/>
      <c r="Z37" s="14">
        <v>26344701660.692799</v>
      </c>
      <c r="AA37" s="11"/>
      <c r="AB37" s="15">
        <v>1.58</v>
      </c>
    </row>
    <row r="38" spans="1:28" ht="21.75" customHeight="1">
      <c r="A38" s="43" t="s">
        <v>48</v>
      </c>
      <c r="B38" s="43"/>
      <c r="C38" s="43"/>
      <c r="E38" s="40">
        <v>722000</v>
      </c>
      <c r="F38" s="40"/>
      <c r="G38" s="11"/>
      <c r="H38" s="14">
        <v>9692891596</v>
      </c>
      <c r="I38" s="11"/>
      <c r="J38" s="14">
        <v>19243012728.400002</v>
      </c>
      <c r="K38" s="11"/>
      <c r="L38" s="14">
        <v>751000</v>
      </c>
      <c r="M38" s="11"/>
      <c r="N38" s="14">
        <v>19852349003</v>
      </c>
      <c r="O38" s="11"/>
      <c r="P38" s="14">
        <v>0</v>
      </c>
      <c r="Q38" s="11"/>
      <c r="R38" s="14">
        <v>0</v>
      </c>
      <c r="S38" s="11"/>
      <c r="T38" s="14">
        <v>1473000</v>
      </c>
      <c r="U38" s="11"/>
      <c r="V38" s="14">
        <v>29030</v>
      </c>
      <c r="W38" s="11"/>
      <c r="X38" s="14">
        <v>29545240599</v>
      </c>
      <c r="Y38" s="11"/>
      <c r="Z38" s="14">
        <v>42430646001.300003</v>
      </c>
      <c r="AA38" s="11"/>
      <c r="AB38" s="15">
        <v>2.5499999999999998</v>
      </c>
    </row>
    <row r="39" spans="1:28" ht="21.75" customHeight="1">
      <c r="A39" s="43" t="s">
        <v>49</v>
      </c>
      <c r="B39" s="43"/>
      <c r="C39" s="43"/>
      <c r="E39" s="40">
        <v>12210591</v>
      </c>
      <c r="F39" s="40"/>
      <c r="G39" s="11"/>
      <c r="H39" s="14">
        <v>69167573089</v>
      </c>
      <c r="I39" s="11"/>
      <c r="J39" s="14">
        <v>267525765145.06601</v>
      </c>
      <c r="K39" s="11"/>
      <c r="L39" s="14">
        <v>3422366</v>
      </c>
      <c r="M39" s="11"/>
      <c r="N39" s="14">
        <v>0</v>
      </c>
      <c r="O39" s="11"/>
      <c r="P39" s="14">
        <v>-2996528</v>
      </c>
      <c r="Q39" s="11"/>
      <c r="R39" s="14">
        <v>57430776374</v>
      </c>
      <c r="S39" s="11"/>
      <c r="T39" s="14">
        <v>12636429</v>
      </c>
      <c r="U39" s="11"/>
      <c r="V39" s="14">
        <v>14926</v>
      </c>
      <c r="W39" s="11"/>
      <c r="X39" s="14">
        <v>52193573269</v>
      </c>
      <c r="Y39" s="11"/>
      <c r="Z39" s="14">
        <v>187153373601.56699</v>
      </c>
      <c r="AA39" s="11"/>
      <c r="AB39" s="15">
        <v>11.24</v>
      </c>
    </row>
    <row r="40" spans="1:28" ht="21.75" customHeight="1">
      <c r="A40" s="43" t="s">
        <v>50</v>
      </c>
      <c r="B40" s="43"/>
      <c r="C40" s="43"/>
      <c r="E40" s="40">
        <v>2004728</v>
      </c>
      <c r="F40" s="40"/>
      <c r="G40" s="11"/>
      <c r="H40" s="14">
        <v>27291208892</v>
      </c>
      <c r="I40" s="11"/>
      <c r="J40" s="14">
        <v>59796297463.953598</v>
      </c>
      <c r="K40" s="11"/>
      <c r="L40" s="14">
        <v>0</v>
      </c>
      <c r="M40" s="11"/>
      <c r="N40" s="14">
        <v>0</v>
      </c>
      <c r="O40" s="11"/>
      <c r="P40" s="14">
        <v>0</v>
      </c>
      <c r="Q40" s="11"/>
      <c r="R40" s="14">
        <v>0</v>
      </c>
      <c r="S40" s="11"/>
      <c r="T40" s="14">
        <v>2004728</v>
      </c>
      <c r="U40" s="11"/>
      <c r="V40" s="14">
        <v>35790</v>
      </c>
      <c r="W40" s="11"/>
      <c r="X40" s="14">
        <v>27291208892</v>
      </c>
      <c r="Y40" s="11"/>
      <c r="Z40" s="14">
        <v>71194593687.122406</v>
      </c>
      <c r="AA40" s="11"/>
      <c r="AB40" s="15">
        <v>4.28</v>
      </c>
    </row>
    <row r="41" spans="1:28" ht="21.75" customHeight="1">
      <c r="A41" s="43" t="s">
        <v>51</v>
      </c>
      <c r="B41" s="43"/>
      <c r="C41" s="43"/>
      <c r="E41" s="40">
        <v>2674134</v>
      </c>
      <c r="F41" s="40"/>
      <c r="G41" s="11"/>
      <c r="H41" s="14">
        <v>33471359576</v>
      </c>
      <c r="I41" s="11"/>
      <c r="J41" s="14">
        <v>52114012223.695198</v>
      </c>
      <c r="K41" s="11"/>
      <c r="L41" s="14">
        <v>0</v>
      </c>
      <c r="M41" s="11"/>
      <c r="N41" s="14">
        <v>0</v>
      </c>
      <c r="O41" s="11"/>
      <c r="P41" s="14">
        <v>0</v>
      </c>
      <c r="Q41" s="11"/>
      <c r="R41" s="14">
        <v>0</v>
      </c>
      <c r="S41" s="11"/>
      <c r="T41" s="14">
        <v>2674134</v>
      </c>
      <c r="U41" s="11"/>
      <c r="V41" s="14">
        <v>18940</v>
      </c>
      <c r="W41" s="11"/>
      <c r="X41" s="14">
        <v>33471359576</v>
      </c>
      <c r="Y41" s="11"/>
      <c r="Z41" s="14">
        <v>50256588162.769203</v>
      </c>
      <c r="AA41" s="11"/>
      <c r="AB41" s="15">
        <v>3.02</v>
      </c>
    </row>
    <row r="42" spans="1:28" ht="21.75" customHeight="1">
      <c r="A42" s="43" t="s">
        <v>52</v>
      </c>
      <c r="B42" s="43"/>
      <c r="C42" s="43"/>
      <c r="E42" s="40">
        <v>750000</v>
      </c>
      <c r="F42" s="40"/>
      <c r="G42" s="11"/>
      <c r="H42" s="14">
        <v>6091062301</v>
      </c>
      <c r="I42" s="11"/>
      <c r="J42" s="14">
        <v>11326762050</v>
      </c>
      <c r="K42" s="11"/>
      <c r="L42" s="14">
        <v>0</v>
      </c>
      <c r="M42" s="11"/>
      <c r="N42" s="14">
        <v>0</v>
      </c>
      <c r="O42" s="11"/>
      <c r="P42" s="14">
        <v>-750000</v>
      </c>
      <c r="Q42" s="11"/>
      <c r="R42" s="14">
        <v>10991870963</v>
      </c>
      <c r="S42" s="11"/>
      <c r="T42" s="14">
        <v>0</v>
      </c>
      <c r="U42" s="11"/>
      <c r="V42" s="14">
        <v>0</v>
      </c>
      <c r="W42" s="11"/>
      <c r="X42" s="14">
        <v>0</v>
      </c>
      <c r="Y42" s="11"/>
      <c r="Z42" s="14">
        <v>0</v>
      </c>
      <c r="AA42" s="11"/>
      <c r="AB42" s="15">
        <v>0</v>
      </c>
    </row>
    <row r="43" spans="1:28" ht="21.75" customHeight="1">
      <c r="A43" s="43" t="s">
        <v>53</v>
      </c>
      <c r="B43" s="43"/>
      <c r="C43" s="43"/>
      <c r="E43" s="40">
        <v>6238343</v>
      </c>
      <c r="F43" s="40"/>
      <c r="G43" s="11"/>
      <c r="H43" s="14">
        <v>19932859164</v>
      </c>
      <c r="I43" s="11"/>
      <c r="J43" s="14">
        <v>33364750080.407902</v>
      </c>
      <c r="K43" s="11"/>
      <c r="L43" s="14">
        <v>0</v>
      </c>
      <c r="M43" s="11"/>
      <c r="N43" s="14">
        <v>0</v>
      </c>
      <c r="O43" s="11"/>
      <c r="P43" s="14">
        <v>0</v>
      </c>
      <c r="Q43" s="11"/>
      <c r="R43" s="14">
        <v>0</v>
      </c>
      <c r="S43" s="11"/>
      <c r="T43" s="14">
        <v>6238343</v>
      </c>
      <c r="U43" s="11"/>
      <c r="V43" s="14">
        <v>4580</v>
      </c>
      <c r="W43" s="11"/>
      <c r="X43" s="14">
        <v>19932859164</v>
      </c>
      <c r="Y43" s="11"/>
      <c r="Z43" s="14">
        <v>28350752387.4338</v>
      </c>
      <c r="AA43" s="11"/>
      <c r="AB43" s="15">
        <v>1.7</v>
      </c>
    </row>
    <row r="44" spans="1:28" ht="21.75" customHeight="1">
      <c r="A44" s="43" t="s">
        <v>54</v>
      </c>
      <c r="B44" s="43"/>
      <c r="C44" s="43"/>
      <c r="E44" s="40">
        <v>5950000</v>
      </c>
      <c r="F44" s="40"/>
      <c r="G44" s="11"/>
      <c r="H44" s="14">
        <v>19752418459</v>
      </c>
      <c r="I44" s="11"/>
      <c r="J44" s="14">
        <v>45578930180</v>
      </c>
      <c r="K44" s="11"/>
      <c r="L44" s="14">
        <v>0</v>
      </c>
      <c r="M44" s="11"/>
      <c r="N44" s="14">
        <v>0</v>
      </c>
      <c r="O44" s="11"/>
      <c r="P44" s="14">
        <v>-2700000</v>
      </c>
      <c r="Q44" s="11"/>
      <c r="R44" s="14">
        <v>19557641817</v>
      </c>
      <c r="S44" s="11"/>
      <c r="T44" s="14">
        <v>3250000</v>
      </c>
      <c r="U44" s="11"/>
      <c r="V44" s="14">
        <v>7090</v>
      </c>
      <c r="W44" s="11"/>
      <c r="X44" s="14">
        <v>10789136137</v>
      </c>
      <c r="Y44" s="11"/>
      <c r="Z44" s="14">
        <v>22864381475</v>
      </c>
      <c r="AA44" s="11"/>
      <c r="AB44" s="15">
        <v>1.37</v>
      </c>
    </row>
    <row r="45" spans="1:28" ht="21.75" customHeight="1">
      <c r="A45" s="43" t="s">
        <v>55</v>
      </c>
      <c r="B45" s="43"/>
      <c r="C45" s="43"/>
      <c r="E45" s="40">
        <v>250000</v>
      </c>
      <c r="F45" s="40"/>
      <c r="G45" s="11"/>
      <c r="H45" s="14">
        <v>9825911200</v>
      </c>
      <c r="I45" s="11"/>
      <c r="J45" s="14">
        <v>9587808875</v>
      </c>
      <c r="K45" s="11"/>
      <c r="L45" s="14">
        <v>0</v>
      </c>
      <c r="M45" s="11"/>
      <c r="N45" s="14">
        <v>0</v>
      </c>
      <c r="O45" s="11"/>
      <c r="P45" s="14">
        <v>-125000</v>
      </c>
      <c r="Q45" s="11"/>
      <c r="R45" s="14">
        <v>6242618762</v>
      </c>
      <c r="S45" s="11"/>
      <c r="T45" s="14">
        <v>125000</v>
      </c>
      <c r="U45" s="11"/>
      <c r="V45" s="14">
        <v>43570</v>
      </c>
      <c r="W45" s="11"/>
      <c r="X45" s="14">
        <v>4912955600</v>
      </c>
      <c r="Y45" s="11"/>
      <c r="Z45" s="14">
        <v>5404150487.5</v>
      </c>
      <c r="AA45" s="11"/>
      <c r="AB45" s="15">
        <v>0.32</v>
      </c>
    </row>
    <row r="46" spans="1:28" ht="21.75" customHeight="1">
      <c r="A46" s="43" t="s">
        <v>56</v>
      </c>
      <c r="B46" s="43"/>
      <c r="C46" s="43"/>
      <c r="E46" s="40">
        <v>438000</v>
      </c>
      <c r="F46" s="40"/>
      <c r="G46" s="11"/>
      <c r="H46" s="14">
        <v>10583709528</v>
      </c>
      <c r="I46" s="11"/>
      <c r="J46" s="14">
        <f>12647274966-13</f>
        <v>12647274953</v>
      </c>
      <c r="K46" s="11"/>
      <c r="L46" s="14">
        <v>0</v>
      </c>
      <c r="M46" s="11"/>
      <c r="N46" s="14">
        <v>0</v>
      </c>
      <c r="O46" s="11"/>
      <c r="P46" s="14">
        <v>-219000</v>
      </c>
      <c r="Q46" s="11"/>
      <c r="R46" s="14">
        <v>6124998611</v>
      </c>
      <c r="S46" s="11"/>
      <c r="T46" s="14">
        <v>219000</v>
      </c>
      <c r="U46" s="11"/>
      <c r="V46" s="14">
        <v>27230</v>
      </c>
      <c r="W46" s="11"/>
      <c r="X46" s="14">
        <v>5291854763</v>
      </c>
      <c r="Y46" s="11"/>
      <c r="Z46" s="14">
        <v>5917273149.8999996</v>
      </c>
      <c r="AA46" s="11"/>
      <c r="AB46" s="15">
        <v>0.36</v>
      </c>
    </row>
    <row r="47" spans="1:28" ht="21.75" customHeight="1">
      <c r="A47" s="39" t="s">
        <v>57</v>
      </c>
      <c r="B47" s="39"/>
      <c r="C47" s="39"/>
      <c r="D47" s="8"/>
      <c r="E47" s="40">
        <v>0</v>
      </c>
      <c r="F47" s="41"/>
      <c r="G47" s="11"/>
      <c r="H47" s="16">
        <v>0</v>
      </c>
      <c r="I47" s="11"/>
      <c r="J47" s="16">
        <v>0</v>
      </c>
      <c r="K47" s="11"/>
      <c r="L47" s="24">
        <v>214000</v>
      </c>
      <c r="M47" s="11"/>
      <c r="N47" s="16">
        <v>35284548109</v>
      </c>
      <c r="O47" s="11"/>
      <c r="P47" s="38">
        <v>0</v>
      </c>
      <c r="Q47" s="11"/>
      <c r="R47" s="16">
        <v>0</v>
      </c>
      <c r="S47" s="11"/>
      <c r="T47" s="24">
        <v>214000</v>
      </c>
      <c r="U47" s="11"/>
      <c r="V47" s="38">
        <v>189100</v>
      </c>
      <c r="W47" s="11"/>
      <c r="X47" s="16">
        <v>35284548109</v>
      </c>
      <c r="Y47" s="11"/>
      <c r="Z47" s="16">
        <f>40154586998-16</f>
        <v>40154586982</v>
      </c>
      <c r="AA47" s="11"/>
      <c r="AB47" s="17">
        <v>2.41</v>
      </c>
    </row>
    <row r="48" spans="1:28" ht="21.75" customHeight="1">
      <c r="A48" s="42" t="s">
        <v>58</v>
      </c>
      <c r="B48" s="42"/>
      <c r="C48" s="42"/>
      <c r="D48" s="42"/>
      <c r="E48" s="11"/>
      <c r="F48" s="24"/>
      <c r="G48" s="11"/>
      <c r="H48" s="18">
        <v>895768830666</v>
      </c>
      <c r="I48" s="11"/>
      <c r="J48" s="18">
        <f>SUM(J9:J47)</f>
        <v>1670229578826.5093</v>
      </c>
      <c r="K48" s="11"/>
      <c r="L48" s="24"/>
      <c r="M48" s="11"/>
      <c r="N48" s="18">
        <v>98207605203</v>
      </c>
      <c r="O48" s="11"/>
      <c r="P48" s="38"/>
      <c r="Q48" s="11"/>
      <c r="R48" s="18">
        <v>157718484511</v>
      </c>
      <c r="S48" s="11"/>
      <c r="T48" s="24"/>
      <c r="U48" s="11"/>
      <c r="V48" s="38"/>
      <c r="W48" s="11"/>
      <c r="X48" s="18">
        <v>901747278725</v>
      </c>
      <c r="Y48" s="11"/>
      <c r="Z48" s="18">
        <f>SUM(Z9:Z47)</f>
        <v>1569281767309.0115</v>
      </c>
      <c r="AA48" s="11"/>
      <c r="AB48" s="19">
        <v>94.26</v>
      </c>
    </row>
    <row r="50" spans="10:26">
      <c r="J50" s="25"/>
      <c r="Z50" s="25"/>
    </row>
    <row r="52" spans="10:26">
      <c r="J52" s="25"/>
      <c r="Z52" s="25"/>
    </row>
  </sheetData>
  <mergeCells count="9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40"/>
  <sheetViews>
    <sheetView rightToLeft="1" workbookViewId="0">
      <selection activeCell="I18" sqref="I18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140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9.85546875" bestFit="1" customWidth="1"/>
    <col min="25" max="25" width="14.5703125" bestFit="1" customWidth="1"/>
    <col min="26" max="26" width="17.28515625" bestFit="1" customWidth="1"/>
  </cols>
  <sheetData>
    <row r="1" spans="1:25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5" ht="21.7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5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5" ht="14.45" customHeight="1"/>
    <row r="5" spans="1:25" ht="21" customHeight="1">
      <c r="A5" s="49" t="s">
        <v>141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5" ht="14.45" customHeight="1">
      <c r="A6" s="44" t="s">
        <v>78</v>
      </c>
      <c r="C6" s="44" t="s">
        <v>94</v>
      </c>
      <c r="D6" s="44"/>
      <c r="E6" s="44"/>
      <c r="F6" s="44"/>
      <c r="G6" s="44"/>
      <c r="H6" s="44"/>
      <c r="I6" s="44"/>
      <c r="K6" s="44" t="s">
        <v>95</v>
      </c>
      <c r="L6" s="44"/>
      <c r="M6" s="44"/>
      <c r="N6" s="44"/>
      <c r="O6" s="44"/>
      <c r="P6" s="44"/>
      <c r="Q6" s="44"/>
      <c r="R6" s="44"/>
    </row>
    <row r="7" spans="1:25" ht="43.5" customHeight="1">
      <c r="A7" s="44"/>
      <c r="C7" s="10" t="s">
        <v>13</v>
      </c>
      <c r="D7" s="3"/>
      <c r="E7" s="10" t="s">
        <v>142</v>
      </c>
      <c r="F7" s="3"/>
      <c r="G7" s="10" t="s">
        <v>143</v>
      </c>
      <c r="H7" s="3"/>
      <c r="I7" s="10" t="s">
        <v>144</v>
      </c>
      <c r="K7" s="10" t="s">
        <v>13</v>
      </c>
      <c r="L7" s="3"/>
      <c r="M7" s="10" t="s">
        <v>142</v>
      </c>
      <c r="N7" s="3"/>
      <c r="O7" s="10" t="s">
        <v>143</v>
      </c>
      <c r="P7" s="3"/>
      <c r="Q7" s="52" t="s">
        <v>144</v>
      </c>
      <c r="R7" s="52"/>
    </row>
    <row r="8" spans="1:25" ht="21.75" customHeight="1">
      <c r="A8" s="5" t="s">
        <v>37</v>
      </c>
      <c r="C8" s="12">
        <v>7629456</v>
      </c>
      <c r="D8" s="11"/>
      <c r="E8" s="12">
        <v>33140143099</v>
      </c>
      <c r="F8" s="11"/>
      <c r="G8" s="12">
        <v>42697508889</v>
      </c>
      <c r="H8" s="11"/>
      <c r="I8" s="12">
        <f>E8-G8</f>
        <v>-9557365790</v>
      </c>
      <c r="J8" s="11"/>
      <c r="K8" s="12">
        <v>7629456</v>
      </c>
      <c r="L8" s="11"/>
      <c r="M8" s="12">
        <v>33140143099</v>
      </c>
      <c r="N8" s="11"/>
      <c r="O8" s="12">
        <v>42697508889</v>
      </c>
      <c r="P8" s="11"/>
      <c r="Q8" s="46">
        <v>-9557365790</v>
      </c>
      <c r="R8" s="46"/>
    </row>
    <row r="9" spans="1:25" ht="21.75" customHeight="1">
      <c r="A9" s="6" t="s">
        <v>19</v>
      </c>
      <c r="C9" s="14">
        <v>600000</v>
      </c>
      <c r="D9" s="11"/>
      <c r="E9" s="14">
        <v>7162204899</v>
      </c>
      <c r="F9" s="11"/>
      <c r="G9" s="14">
        <f>5017330656+1144666044</f>
        <v>6161996700</v>
      </c>
      <c r="H9" s="11"/>
      <c r="I9" s="24">
        <f t="shared" ref="I9:I30" si="0">E9-G9</f>
        <v>1000208199</v>
      </c>
      <c r="J9" s="11"/>
      <c r="K9" s="14">
        <v>600000</v>
      </c>
      <c r="L9" s="11"/>
      <c r="M9" s="14">
        <v>7162204899</v>
      </c>
      <c r="N9" s="11"/>
      <c r="O9" s="14">
        <v>5017330656</v>
      </c>
      <c r="P9" s="11"/>
      <c r="Q9" s="40">
        <v>2144874243</v>
      </c>
      <c r="R9" s="40"/>
    </row>
    <row r="10" spans="1:25" ht="21.75" customHeight="1">
      <c r="A10" s="6" t="s">
        <v>49</v>
      </c>
      <c r="C10" s="14">
        <v>2996528</v>
      </c>
      <c r="D10" s="11"/>
      <c r="E10" s="14">
        <v>57430776374</v>
      </c>
      <c r="F10" s="11"/>
      <c r="G10" s="14">
        <v>34401831180</v>
      </c>
      <c r="H10" s="11"/>
      <c r="I10" s="24">
        <f t="shared" si="0"/>
        <v>23028945194</v>
      </c>
      <c r="J10" s="11"/>
      <c r="K10" s="14">
        <v>3357822</v>
      </c>
      <c r="L10" s="11"/>
      <c r="M10" s="14">
        <v>63007332904</v>
      </c>
      <c r="N10" s="11"/>
      <c r="O10" s="14">
        <v>38549690031</v>
      </c>
      <c r="P10" s="11"/>
      <c r="Q10" s="40">
        <v>24457642873</v>
      </c>
      <c r="R10" s="40"/>
    </row>
    <row r="11" spans="1:25" ht="21.75" customHeight="1">
      <c r="A11" s="6" t="s">
        <v>29</v>
      </c>
      <c r="C11" s="14">
        <v>913687</v>
      </c>
      <c r="D11" s="11"/>
      <c r="E11" s="14">
        <v>7395234605</v>
      </c>
      <c r="F11" s="11"/>
      <c r="G11" s="14">
        <v>10026414270</v>
      </c>
      <c r="H11" s="11"/>
      <c r="I11" s="24">
        <f t="shared" si="0"/>
        <v>-2631179665</v>
      </c>
      <c r="J11" s="11"/>
      <c r="K11" s="14">
        <v>913687</v>
      </c>
      <c r="L11" s="11"/>
      <c r="M11" s="14">
        <v>7395234605</v>
      </c>
      <c r="N11" s="11"/>
      <c r="O11" s="14">
        <v>10026414270</v>
      </c>
      <c r="P11" s="11"/>
      <c r="Q11" s="40">
        <v>-2631179665</v>
      </c>
      <c r="R11" s="40"/>
    </row>
    <row r="12" spans="1:25" ht="21.75" customHeight="1">
      <c r="A12" s="6" t="s">
        <v>54</v>
      </c>
      <c r="C12" s="14">
        <v>2700000</v>
      </c>
      <c r="D12" s="11"/>
      <c r="E12" s="14">
        <v>19557641817</v>
      </c>
      <c r="F12" s="11"/>
      <c r="G12" s="14">
        <v>12546361107</v>
      </c>
      <c r="H12" s="11"/>
      <c r="I12" s="24">
        <f t="shared" si="0"/>
        <v>7011280710</v>
      </c>
      <c r="J12" s="11"/>
      <c r="K12" s="14">
        <v>3600000</v>
      </c>
      <c r="L12" s="11"/>
      <c r="M12" s="14">
        <v>24612265219</v>
      </c>
      <c r="N12" s="11"/>
      <c r="O12" s="14">
        <v>16728481476</v>
      </c>
      <c r="P12" s="11"/>
      <c r="Q12" s="40">
        <v>7883783743</v>
      </c>
      <c r="R12" s="40"/>
    </row>
    <row r="13" spans="1:25" ht="21.75" customHeight="1">
      <c r="A13" s="6" t="s">
        <v>30</v>
      </c>
      <c r="C13" s="14">
        <v>768552</v>
      </c>
      <c r="D13" s="11"/>
      <c r="E13" s="14">
        <v>3620648472</v>
      </c>
      <c r="F13" s="11"/>
      <c r="G13" s="14">
        <f>3620648472-547325768</f>
        <v>3073322704</v>
      </c>
      <c r="H13" s="11"/>
      <c r="I13" s="24">
        <f t="shared" si="0"/>
        <v>547325768</v>
      </c>
      <c r="J13" s="11"/>
      <c r="K13" s="14">
        <v>768552</v>
      </c>
      <c r="L13" s="11"/>
      <c r="M13" s="14">
        <v>3620648472</v>
      </c>
      <c r="N13" s="11"/>
      <c r="O13" s="14">
        <v>3620648472</v>
      </c>
      <c r="P13" s="11"/>
      <c r="Q13" s="40">
        <v>0</v>
      </c>
      <c r="R13" s="40"/>
    </row>
    <row r="14" spans="1:25" ht="21.75" customHeight="1">
      <c r="A14" s="6" t="s">
        <v>55</v>
      </c>
      <c r="C14" s="14">
        <v>125000</v>
      </c>
      <c r="D14" s="11"/>
      <c r="E14" s="14">
        <v>6242618762</v>
      </c>
      <c r="F14" s="11"/>
      <c r="G14" s="14">
        <v>4912955600</v>
      </c>
      <c r="H14" s="11"/>
      <c r="I14" s="24">
        <f t="shared" si="0"/>
        <v>1329663162</v>
      </c>
      <c r="J14" s="11"/>
      <c r="K14" s="14">
        <v>125000</v>
      </c>
      <c r="L14" s="11"/>
      <c r="M14" s="14">
        <v>6242618762</v>
      </c>
      <c r="N14" s="11"/>
      <c r="O14" s="14">
        <v>4912955600</v>
      </c>
      <c r="P14" s="11"/>
      <c r="Q14" s="40">
        <v>1329663162</v>
      </c>
      <c r="R14" s="40"/>
    </row>
    <row r="15" spans="1:25" ht="21.75" customHeight="1">
      <c r="A15" s="6" t="s">
        <v>52</v>
      </c>
      <c r="C15" s="14">
        <v>750000</v>
      </c>
      <c r="D15" s="11"/>
      <c r="E15" s="14">
        <v>10991870963</v>
      </c>
      <c r="F15" s="11"/>
      <c r="G15" s="14">
        <f>6091062301+5235699749</f>
        <v>11326762050</v>
      </c>
      <c r="H15" s="11"/>
      <c r="I15" s="24">
        <f t="shared" si="0"/>
        <v>-334891087</v>
      </c>
      <c r="J15" s="11"/>
      <c r="K15" s="14">
        <v>1500000</v>
      </c>
      <c r="L15" s="11"/>
      <c r="M15" s="14">
        <v>18205063424</v>
      </c>
      <c r="N15" s="11"/>
      <c r="O15" s="14">
        <v>12182124600</v>
      </c>
      <c r="P15" s="11"/>
      <c r="Q15" s="40">
        <v>6022938824</v>
      </c>
      <c r="R15" s="40"/>
    </row>
    <row r="16" spans="1:25" ht="21.75" customHeight="1">
      <c r="A16" s="6" t="s">
        <v>35</v>
      </c>
      <c r="C16" s="14">
        <v>435000</v>
      </c>
      <c r="D16" s="11"/>
      <c r="E16" s="14">
        <v>9672995381</v>
      </c>
      <c r="F16" s="11"/>
      <c r="G16" s="14">
        <v>7458167394</v>
      </c>
      <c r="H16" s="11"/>
      <c r="I16" s="24">
        <f t="shared" si="0"/>
        <v>2214827987</v>
      </c>
      <c r="J16" s="11"/>
      <c r="K16" s="14">
        <v>435000</v>
      </c>
      <c r="L16" s="11"/>
      <c r="M16" s="14">
        <v>9672995381</v>
      </c>
      <c r="N16" s="11"/>
      <c r="O16" s="14">
        <v>7458167394</v>
      </c>
      <c r="P16" s="11"/>
      <c r="Q16" s="40">
        <v>2214827987</v>
      </c>
      <c r="R16" s="40"/>
      <c r="Y16" s="28"/>
    </row>
    <row r="17" spans="1:25" ht="21.75" customHeight="1">
      <c r="A17" s="6" t="s">
        <v>56</v>
      </c>
      <c r="C17" s="14">
        <v>219000</v>
      </c>
      <c r="D17" s="11"/>
      <c r="E17" s="14">
        <v>6124998611</v>
      </c>
      <c r="F17" s="11"/>
      <c r="G17" s="14">
        <f>5291854765+16</f>
        <v>5291854781</v>
      </c>
      <c r="H17" s="11"/>
      <c r="I17" s="24">
        <f t="shared" si="0"/>
        <v>833143830</v>
      </c>
      <c r="J17" s="11"/>
      <c r="K17" s="14">
        <v>219000</v>
      </c>
      <c r="L17" s="11"/>
      <c r="M17" s="14">
        <v>6124998611</v>
      </c>
      <c r="N17" s="11"/>
      <c r="O17" s="14">
        <v>5291854765</v>
      </c>
      <c r="P17" s="11"/>
      <c r="Q17" s="40">
        <v>833143846</v>
      </c>
      <c r="R17" s="40"/>
      <c r="Y17" s="28"/>
    </row>
    <row r="18" spans="1:25" ht="21.75" customHeight="1">
      <c r="A18" s="6" t="s">
        <v>38</v>
      </c>
      <c r="C18" s="14">
        <v>0</v>
      </c>
      <c r="D18" s="11"/>
      <c r="E18" s="14">
        <v>0</v>
      </c>
      <c r="F18" s="11"/>
      <c r="G18" s="14">
        <v>0</v>
      </c>
      <c r="H18" s="11"/>
      <c r="I18" s="24">
        <f t="shared" si="0"/>
        <v>0</v>
      </c>
      <c r="J18" s="11"/>
      <c r="K18" s="14">
        <v>30000</v>
      </c>
      <c r="L18" s="11"/>
      <c r="M18" s="14">
        <v>451284397</v>
      </c>
      <c r="N18" s="11"/>
      <c r="O18" s="14">
        <v>631679082</v>
      </c>
      <c r="P18" s="11"/>
      <c r="Q18" s="40">
        <v>-180394685</v>
      </c>
      <c r="R18" s="40"/>
      <c r="Y18" s="28"/>
    </row>
    <row r="19" spans="1:25" ht="21.75" customHeight="1">
      <c r="A19" s="6" t="s">
        <v>100</v>
      </c>
      <c r="C19" s="14">
        <v>0</v>
      </c>
      <c r="D19" s="11"/>
      <c r="E19" s="14">
        <v>0</v>
      </c>
      <c r="F19" s="11"/>
      <c r="G19" s="14">
        <v>0</v>
      </c>
      <c r="H19" s="11"/>
      <c r="I19" s="24">
        <f t="shared" si="0"/>
        <v>0</v>
      </c>
      <c r="J19" s="11"/>
      <c r="K19" s="14">
        <v>4670431</v>
      </c>
      <c r="L19" s="11"/>
      <c r="M19" s="14">
        <v>37964634662</v>
      </c>
      <c r="N19" s="11"/>
      <c r="O19" s="14">
        <v>40874777973</v>
      </c>
      <c r="P19" s="11"/>
      <c r="Q19" s="40">
        <v>-2910143311</v>
      </c>
      <c r="R19" s="40"/>
    </row>
    <row r="20" spans="1:25" ht="21.75" customHeight="1">
      <c r="A20" s="6" t="s">
        <v>51</v>
      </c>
      <c r="C20" s="14">
        <v>0</v>
      </c>
      <c r="D20" s="11"/>
      <c r="E20" s="14">
        <v>0</v>
      </c>
      <c r="F20" s="11"/>
      <c r="G20" s="14">
        <v>0</v>
      </c>
      <c r="H20" s="11"/>
      <c r="I20" s="24">
        <f t="shared" si="0"/>
        <v>0</v>
      </c>
      <c r="J20" s="11"/>
      <c r="K20" s="14">
        <v>1756530</v>
      </c>
      <c r="L20" s="11"/>
      <c r="M20" s="14">
        <v>29629542894</v>
      </c>
      <c r="N20" s="11"/>
      <c r="O20" s="14">
        <v>26318575542</v>
      </c>
      <c r="P20" s="11"/>
      <c r="Q20" s="40">
        <v>3310967352</v>
      </c>
      <c r="R20" s="40"/>
    </row>
    <row r="21" spans="1:25" ht="21.75" customHeight="1">
      <c r="A21" s="6" t="s">
        <v>21</v>
      </c>
      <c r="C21" s="14">
        <v>0</v>
      </c>
      <c r="D21" s="11"/>
      <c r="E21" s="14">
        <v>0</v>
      </c>
      <c r="F21" s="11"/>
      <c r="G21" s="14">
        <v>0</v>
      </c>
      <c r="H21" s="11"/>
      <c r="I21" s="24">
        <f t="shared" si="0"/>
        <v>0</v>
      </c>
      <c r="J21" s="11"/>
      <c r="K21" s="14">
        <v>5012786</v>
      </c>
      <c r="L21" s="11"/>
      <c r="M21" s="14">
        <v>32304250496</v>
      </c>
      <c r="N21" s="11"/>
      <c r="O21" s="14">
        <v>30938511165</v>
      </c>
      <c r="P21" s="11"/>
      <c r="Q21" s="40">
        <v>1365739331</v>
      </c>
      <c r="R21" s="40"/>
    </row>
    <row r="22" spans="1:25" ht="21.75" customHeight="1">
      <c r="A22" s="6" t="s">
        <v>101</v>
      </c>
      <c r="C22" s="14">
        <v>0</v>
      </c>
      <c r="D22" s="11"/>
      <c r="E22" s="14">
        <v>0</v>
      </c>
      <c r="F22" s="11"/>
      <c r="G22" s="14">
        <v>0</v>
      </c>
      <c r="H22" s="11"/>
      <c r="I22" s="24">
        <f t="shared" si="0"/>
        <v>0</v>
      </c>
      <c r="J22" s="11"/>
      <c r="K22" s="14">
        <v>3088300</v>
      </c>
      <c r="L22" s="11"/>
      <c r="M22" s="14">
        <v>21869926329</v>
      </c>
      <c r="N22" s="11"/>
      <c r="O22" s="14">
        <v>22983205807</v>
      </c>
      <c r="P22" s="11"/>
      <c r="Q22" s="40">
        <v>-1113279478</v>
      </c>
      <c r="R22" s="40"/>
    </row>
    <row r="23" spans="1:25" ht="21.75" customHeight="1">
      <c r="A23" s="6" t="s">
        <v>48</v>
      </c>
      <c r="C23" s="14">
        <v>0</v>
      </c>
      <c r="D23" s="11"/>
      <c r="E23" s="14">
        <v>0</v>
      </c>
      <c r="F23" s="11"/>
      <c r="G23" s="14">
        <v>0</v>
      </c>
      <c r="H23" s="11"/>
      <c r="I23" s="24">
        <f t="shared" si="0"/>
        <v>0</v>
      </c>
      <c r="J23" s="11"/>
      <c r="K23" s="14">
        <v>1400000</v>
      </c>
      <c r="L23" s="11"/>
      <c r="M23" s="14">
        <v>27089049239</v>
      </c>
      <c r="N23" s="11"/>
      <c r="O23" s="14">
        <v>26963944963</v>
      </c>
      <c r="P23" s="11"/>
      <c r="Q23" s="40">
        <v>125104276</v>
      </c>
      <c r="R23" s="40"/>
    </row>
    <row r="24" spans="1:25" ht="21.75" customHeight="1">
      <c r="A24" s="6" t="s">
        <v>53</v>
      </c>
      <c r="C24" s="14">
        <v>0</v>
      </c>
      <c r="D24" s="11"/>
      <c r="E24" s="14">
        <v>0</v>
      </c>
      <c r="F24" s="11"/>
      <c r="G24" s="14">
        <v>0</v>
      </c>
      <c r="H24" s="11"/>
      <c r="I24" s="24">
        <f t="shared" si="0"/>
        <v>0</v>
      </c>
      <c r="J24" s="11"/>
      <c r="K24" s="14">
        <v>315742</v>
      </c>
      <c r="L24" s="11"/>
      <c r="M24" s="14">
        <v>1248160465</v>
      </c>
      <c r="N24" s="11"/>
      <c r="O24" s="14">
        <v>1288608262</v>
      </c>
      <c r="P24" s="11"/>
      <c r="Q24" s="40">
        <v>-40447797</v>
      </c>
      <c r="R24" s="40"/>
    </row>
    <row r="25" spans="1:25" ht="21.75" customHeight="1">
      <c r="A25" s="6" t="s">
        <v>102</v>
      </c>
      <c r="C25" s="14">
        <v>0</v>
      </c>
      <c r="D25" s="11"/>
      <c r="E25" s="14">
        <v>0</v>
      </c>
      <c r="F25" s="11"/>
      <c r="G25" s="14">
        <v>0</v>
      </c>
      <c r="H25" s="11"/>
      <c r="I25" s="24">
        <f t="shared" si="0"/>
        <v>0</v>
      </c>
      <c r="J25" s="11"/>
      <c r="K25" s="14">
        <v>680073</v>
      </c>
      <c r="L25" s="11"/>
      <c r="M25" s="14">
        <v>12470600390</v>
      </c>
      <c r="N25" s="11"/>
      <c r="O25" s="14">
        <v>13104927413</v>
      </c>
      <c r="P25" s="11"/>
      <c r="Q25" s="40">
        <v>-634327023</v>
      </c>
      <c r="R25" s="40"/>
    </row>
    <row r="26" spans="1:25" ht="21.75" customHeight="1">
      <c r="A26" s="6" t="s">
        <v>103</v>
      </c>
      <c r="C26" s="14">
        <v>0</v>
      </c>
      <c r="D26" s="11"/>
      <c r="E26" s="14">
        <v>0</v>
      </c>
      <c r="F26" s="11"/>
      <c r="G26" s="14">
        <v>0</v>
      </c>
      <c r="H26" s="11"/>
      <c r="I26" s="24">
        <f t="shared" si="0"/>
        <v>0</v>
      </c>
      <c r="J26" s="11"/>
      <c r="K26" s="14">
        <v>562500</v>
      </c>
      <c r="L26" s="11"/>
      <c r="M26" s="14">
        <v>5015800907</v>
      </c>
      <c r="N26" s="11"/>
      <c r="O26" s="14">
        <v>5575937231</v>
      </c>
      <c r="P26" s="11"/>
      <c r="Q26" s="40">
        <v>-560136324</v>
      </c>
      <c r="R26" s="40"/>
    </row>
    <row r="27" spans="1:25" ht="21.75" customHeight="1">
      <c r="A27" s="6" t="s">
        <v>104</v>
      </c>
      <c r="C27" s="14">
        <v>0</v>
      </c>
      <c r="D27" s="11"/>
      <c r="E27" s="14">
        <v>0</v>
      </c>
      <c r="F27" s="11"/>
      <c r="G27" s="14">
        <v>0</v>
      </c>
      <c r="H27" s="11"/>
      <c r="I27" s="24">
        <f t="shared" si="0"/>
        <v>0</v>
      </c>
      <c r="J27" s="11"/>
      <c r="K27" s="14">
        <v>360000</v>
      </c>
      <c r="L27" s="11"/>
      <c r="M27" s="14">
        <v>4858153952</v>
      </c>
      <c r="N27" s="11"/>
      <c r="O27" s="14">
        <v>4543802784</v>
      </c>
      <c r="P27" s="11"/>
      <c r="Q27" s="40">
        <v>314351168</v>
      </c>
      <c r="R27" s="40"/>
    </row>
    <row r="28" spans="1:25" ht="21.75" customHeight="1">
      <c r="A28" s="6" t="s">
        <v>105</v>
      </c>
      <c r="C28" s="14">
        <v>0</v>
      </c>
      <c r="D28" s="11"/>
      <c r="E28" s="14">
        <v>0</v>
      </c>
      <c r="F28" s="11"/>
      <c r="G28" s="14">
        <v>0</v>
      </c>
      <c r="H28" s="11"/>
      <c r="I28" s="24">
        <f t="shared" si="0"/>
        <v>0</v>
      </c>
      <c r="J28" s="11"/>
      <c r="K28" s="14">
        <v>2513000</v>
      </c>
      <c r="L28" s="11"/>
      <c r="M28" s="14">
        <v>17808704885</v>
      </c>
      <c r="N28" s="11"/>
      <c r="O28" s="14">
        <v>15823366650</v>
      </c>
      <c r="P28" s="11"/>
      <c r="Q28" s="40">
        <v>1985338235</v>
      </c>
      <c r="R28" s="40"/>
    </row>
    <row r="29" spans="1:25" ht="21.75" customHeight="1">
      <c r="A29" s="6" t="s">
        <v>106</v>
      </c>
      <c r="C29" s="14">
        <v>0</v>
      </c>
      <c r="D29" s="11"/>
      <c r="E29" s="14">
        <v>0</v>
      </c>
      <c r="F29" s="11"/>
      <c r="G29" s="14">
        <v>0</v>
      </c>
      <c r="H29" s="11"/>
      <c r="I29" s="24">
        <f t="shared" si="0"/>
        <v>0</v>
      </c>
      <c r="J29" s="11"/>
      <c r="K29" s="14">
        <v>515000</v>
      </c>
      <c r="L29" s="11"/>
      <c r="M29" s="14">
        <v>9644901684</v>
      </c>
      <c r="N29" s="11"/>
      <c r="O29" s="14">
        <v>10353245953</v>
      </c>
      <c r="P29" s="11"/>
      <c r="Q29" s="40">
        <v>-708344269</v>
      </c>
      <c r="R29" s="40"/>
    </row>
    <row r="30" spans="1:25" ht="21.75" customHeight="1">
      <c r="A30" s="7" t="s">
        <v>107</v>
      </c>
      <c r="C30" s="16">
        <v>0</v>
      </c>
      <c r="D30" s="11"/>
      <c r="E30" s="16">
        <v>0</v>
      </c>
      <c r="F30" s="11"/>
      <c r="G30" s="16">
        <v>0</v>
      </c>
      <c r="H30" s="11"/>
      <c r="I30" s="24">
        <f t="shared" si="0"/>
        <v>0</v>
      </c>
      <c r="J30" s="11"/>
      <c r="K30" s="16">
        <v>535000</v>
      </c>
      <c r="L30" s="11"/>
      <c r="M30" s="16">
        <v>10781857096</v>
      </c>
      <c r="N30" s="11"/>
      <c r="O30" s="16">
        <v>7883337082</v>
      </c>
      <c r="P30" s="11"/>
      <c r="Q30" s="50">
        <v>2898520014</v>
      </c>
      <c r="R30" s="50"/>
    </row>
    <row r="31" spans="1:25" ht="21.75" customHeight="1">
      <c r="A31" s="9" t="s">
        <v>58</v>
      </c>
      <c r="C31" s="18"/>
      <c r="D31" s="11"/>
      <c r="E31" s="18">
        <v>161339132983</v>
      </c>
      <c r="F31" s="11"/>
      <c r="G31" s="18">
        <f>SUM(G8:G30)</f>
        <v>137897174675</v>
      </c>
      <c r="H31" s="11"/>
      <c r="I31" s="18">
        <f>SUM(I8:I30)</f>
        <v>23441958308</v>
      </c>
      <c r="J31" s="11"/>
      <c r="K31" s="18">
        <v>40587879</v>
      </c>
      <c r="L31" s="11"/>
      <c r="M31" s="18">
        <v>390320372772</v>
      </c>
      <c r="N31" s="11"/>
      <c r="O31" s="18">
        <v>353769096060</v>
      </c>
      <c r="P31" s="11"/>
      <c r="Q31" s="51">
        <v>36551276712</v>
      </c>
      <c r="R31" s="51"/>
    </row>
    <row r="34" spans="9:17">
      <c r="I34" s="25"/>
      <c r="O34" s="25"/>
    </row>
    <row r="35" spans="9:17">
      <c r="I35" s="25"/>
      <c r="O35" s="25"/>
      <c r="Q35" s="25"/>
    </row>
    <row r="36" spans="9:17">
      <c r="I36" s="25"/>
      <c r="K36" s="25"/>
      <c r="O36" s="25"/>
    </row>
    <row r="37" spans="9:17">
      <c r="I37" s="25"/>
      <c r="K37" s="25"/>
      <c r="O37" s="25"/>
    </row>
    <row r="38" spans="9:17">
      <c r="I38" s="25"/>
      <c r="K38" s="25"/>
    </row>
    <row r="39" spans="9:17">
      <c r="I39" s="25"/>
    </row>
    <row r="40" spans="9:17">
      <c r="I40" s="25"/>
      <c r="K40" s="25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rightToLeft="1" topLeftCell="A34" workbookViewId="0">
      <selection activeCell="A49" sqref="A49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49" t="s">
        <v>145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>
      <c r="A6" s="44" t="s">
        <v>78</v>
      </c>
      <c r="C6" s="44" t="s">
        <v>94</v>
      </c>
      <c r="D6" s="44"/>
      <c r="E6" s="44"/>
      <c r="F6" s="44"/>
      <c r="G6" s="44"/>
      <c r="H6" s="44"/>
      <c r="I6" s="44"/>
      <c r="K6" s="44" t="s">
        <v>95</v>
      </c>
      <c r="L6" s="44"/>
      <c r="M6" s="44"/>
      <c r="N6" s="44"/>
      <c r="O6" s="44"/>
      <c r="P6" s="44"/>
      <c r="Q6" s="44"/>
      <c r="R6" s="44"/>
    </row>
    <row r="7" spans="1:18" ht="39" customHeight="1">
      <c r="A7" s="44"/>
      <c r="C7" s="10" t="s">
        <v>13</v>
      </c>
      <c r="D7" s="3"/>
      <c r="E7" s="10" t="s">
        <v>15</v>
      </c>
      <c r="F7" s="3"/>
      <c r="G7" s="10" t="s">
        <v>143</v>
      </c>
      <c r="H7" s="3"/>
      <c r="I7" s="10" t="s">
        <v>146</v>
      </c>
      <c r="K7" s="10" t="s">
        <v>13</v>
      </c>
      <c r="L7" s="3"/>
      <c r="M7" s="10" t="s">
        <v>15</v>
      </c>
      <c r="N7" s="3"/>
      <c r="O7" s="10" t="s">
        <v>143</v>
      </c>
      <c r="P7" s="3"/>
      <c r="Q7" s="52" t="s">
        <v>146</v>
      </c>
      <c r="R7" s="52"/>
    </row>
    <row r="8" spans="1:18" ht="21.75" customHeight="1">
      <c r="A8" s="5" t="s">
        <v>32</v>
      </c>
      <c r="C8" s="12">
        <v>7675839</v>
      </c>
      <c r="D8" s="11"/>
      <c r="E8" s="12">
        <v>93987668794</v>
      </c>
      <c r="F8" s="11"/>
      <c r="G8" s="12">
        <v>86599659172</v>
      </c>
      <c r="H8" s="11"/>
      <c r="I8" s="12">
        <v>7388009622</v>
      </c>
      <c r="J8" s="11"/>
      <c r="K8" s="12">
        <v>7675839</v>
      </c>
      <c r="L8" s="11"/>
      <c r="M8" s="12">
        <v>93987668794</v>
      </c>
      <c r="N8" s="11"/>
      <c r="O8" s="12">
        <v>55905144971</v>
      </c>
      <c r="P8" s="11"/>
      <c r="Q8" s="46">
        <v>38082523823</v>
      </c>
      <c r="R8" s="46"/>
    </row>
    <row r="9" spans="1:18" ht="21.75" customHeight="1">
      <c r="A9" s="6" t="s">
        <v>48</v>
      </c>
      <c r="C9" s="14">
        <v>1473000</v>
      </c>
      <c r="D9" s="11"/>
      <c r="E9" s="14">
        <v>42430646001</v>
      </c>
      <c r="F9" s="11"/>
      <c r="G9" s="14">
        <v>39095361731</v>
      </c>
      <c r="H9" s="11"/>
      <c r="I9" s="14">
        <v>3335284270</v>
      </c>
      <c r="J9" s="11"/>
      <c r="K9" s="14">
        <v>1473000</v>
      </c>
      <c r="L9" s="11"/>
      <c r="M9" s="14">
        <v>42430646001</v>
      </c>
      <c r="N9" s="11"/>
      <c r="O9" s="14">
        <v>33758040645</v>
      </c>
      <c r="P9" s="11"/>
      <c r="Q9" s="40">
        <v>8672605356</v>
      </c>
      <c r="R9" s="40"/>
    </row>
    <row r="10" spans="1:18" ht="21.75" customHeight="1">
      <c r="A10" s="6" t="s">
        <v>34</v>
      </c>
      <c r="C10" s="14">
        <v>585000</v>
      </c>
      <c r="D10" s="11"/>
      <c r="E10" s="14">
        <v>4050575135</v>
      </c>
      <c r="F10" s="11"/>
      <c r="G10" s="14">
        <v>4290893006</v>
      </c>
      <c r="H10" s="11"/>
      <c r="I10" s="14">
        <v>-240317870</v>
      </c>
      <c r="J10" s="11"/>
      <c r="K10" s="14">
        <v>585000</v>
      </c>
      <c r="L10" s="11"/>
      <c r="M10" s="14">
        <v>4050575135</v>
      </c>
      <c r="N10" s="11"/>
      <c r="O10" s="14">
        <v>4475351625</v>
      </c>
      <c r="P10" s="11"/>
      <c r="Q10" s="40">
        <v>-424776489</v>
      </c>
      <c r="R10" s="40"/>
    </row>
    <row r="11" spans="1:18" ht="21.75" customHeight="1">
      <c r="A11" s="6" t="s">
        <v>38</v>
      </c>
      <c r="C11" s="14">
        <v>2236796</v>
      </c>
      <c r="D11" s="11"/>
      <c r="E11" s="14">
        <v>32648926889</v>
      </c>
      <c r="F11" s="11"/>
      <c r="G11" s="14">
        <v>37753789693</v>
      </c>
      <c r="H11" s="11"/>
      <c r="I11" s="14">
        <v>-5104862803</v>
      </c>
      <c r="J11" s="11"/>
      <c r="K11" s="14">
        <v>2236796</v>
      </c>
      <c r="L11" s="11"/>
      <c r="M11" s="14">
        <v>32648926889</v>
      </c>
      <c r="N11" s="11"/>
      <c r="O11" s="14">
        <v>47097908130</v>
      </c>
      <c r="P11" s="11"/>
      <c r="Q11" s="40">
        <v>-14448981240</v>
      </c>
      <c r="R11" s="40"/>
    </row>
    <row r="12" spans="1:18" ht="21.75" customHeight="1">
      <c r="A12" s="6" t="s">
        <v>47</v>
      </c>
      <c r="C12" s="14">
        <v>15571808</v>
      </c>
      <c r="D12" s="11"/>
      <c r="E12" s="14">
        <v>26344701660</v>
      </c>
      <c r="F12" s="11"/>
      <c r="G12" s="14">
        <v>31412773299</v>
      </c>
      <c r="H12" s="11"/>
      <c r="I12" s="14">
        <v>-5068071638</v>
      </c>
      <c r="J12" s="11"/>
      <c r="K12" s="14">
        <v>15571808</v>
      </c>
      <c r="L12" s="11"/>
      <c r="M12" s="14">
        <v>26344701660</v>
      </c>
      <c r="N12" s="11"/>
      <c r="O12" s="14">
        <v>29450440683</v>
      </c>
      <c r="P12" s="11"/>
      <c r="Q12" s="40">
        <v>-3105739022</v>
      </c>
      <c r="R12" s="40"/>
    </row>
    <row r="13" spans="1:18" ht="21.75" customHeight="1">
      <c r="A13" s="6" t="s">
        <v>51</v>
      </c>
      <c r="C13" s="14">
        <v>2674134</v>
      </c>
      <c r="D13" s="11"/>
      <c r="E13" s="14">
        <v>50256588162</v>
      </c>
      <c r="F13" s="11"/>
      <c r="G13" s="14">
        <v>52114012223</v>
      </c>
      <c r="H13" s="11"/>
      <c r="I13" s="14">
        <v>-1857424060</v>
      </c>
      <c r="J13" s="11"/>
      <c r="K13" s="14">
        <v>2674134</v>
      </c>
      <c r="L13" s="11"/>
      <c r="M13" s="14">
        <v>50256588162</v>
      </c>
      <c r="N13" s="11"/>
      <c r="O13" s="14">
        <v>40657123768</v>
      </c>
      <c r="P13" s="11"/>
      <c r="Q13" s="40">
        <v>9599464394</v>
      </c>
      <c r="R13" s="40"/>
    </row>
    <row r="14" spans="1:18" ht="21.75" customHeight="1">
      <c r="A14" s="6" t="s">
        <v>26</v>
      </c>
      <c r="C14" s="14">
        <v>500000</v>
      </c>
      <c r="D14" s="11"/>
      <c r="E14" s="14">
        <v>9689516550</v>
      </c>
      <c r="F14" s="11"/>
      <c r="G14" s="14">
        <v>8354913400</v>
      </c>
      <c r="H14" s="11"/>
      <c r="I14" s="14">
        <v>1334603149</v>
      </c>
      <c r="J14" s="11"/>
      <c r="K14" s="14">
        <v>500000</v>
      </c>
      <c r="L14" s="11"/>
      <c r="M14" s="14">
        <v>9689516550</v>
      </c>
      <c r="N14" s="11"/>
      <c r="O14" s="14">
        <v>8128597001</v>
      </c>
      <c r="P14" s="11"/>
      <c r="Q14" s="40">
        <v>1560919548</v>
      </c>
      <c r="R14" s="40"/>
    </row>
    <row r="15" spans="1:18" ht="21.75" customHeight="1">
      <c r="A15" s="6" t="s">
        <v>55</v>
      </c>
      <c r="C15" s="14">
        <v>125000</v>
      </c>
      <c r="D15" s="11"/>
      <c r="E15" s="14">
        <v>5404150487</v>
      </c>
      <c r="F15" s="11"/>
      <c r="G15" s="14">
        <v>4674853275</v>
      </c>
      <c r="H15" s="11"/>
      <c r="I15" s="14">
        <v>729297212</v>
      </c>
      <c r="J15" s="11"/>
      <c r="K15" s="14">
        <v>125000</v>
      </c>
      <c r="L15" s="11"/>
      <c r="M15" s="14">
        <v>5404150487</v>
      </c>
      <c r="N15" s="11"/>
      <c r="O15" s="14">
        <v>4912955600</v>
      </c>
      <c r="P15" s="11"/>
      <c r="Q15" s="40">
        <v>491194887</v>
      </c>
      <c r="R15" s="40"/>
    </row>
    <row r="16" spans="1:18" ht="21.75" customHeight="1">
      <c r="A16" s="6" t="s">
        <v>28</v>
      </c>
      <c r="C16" s="14">
        <v>2709250</v>
      </c>
      <c r="D16" s="11"/>
      <c r="E16" s="14">
        <v>19947241631</v>
      </c>
      <c r="F16" s="11"/>
      <c r="G16" s="14">
        <v>21425810755</v>
      </c>
      <c r="H16" s="11"/>
      <c r="I16" s="14">
        <v>-1478569123</v>
      </c>
      <c r="J16" s="11"/>
      <c r="K16" s="14">
        <v>2709250</v>
      </c>
      <c r="L16" s="11"/>
      <c r="M16" s="14">
        <v>19947241631</v>
      </c>
      <c r="N16" s="11"/>
      <c r="O16" s="14">
        <v>17111466547</v>
      </c>
      <c r="P16" s="11"/>
      <c r="Q16" s="40">
        <v>2835775084</v>
      </c>
      <c r="R16" s="40"/>
    </row>
    <row r="17" spans="1:18" ht="21.75" customHeight="1">
      <c r="A17" s="6" t="s">
        <v>57</v>
      </c>
      <c r="C17" s="14">
        <v>214000</v>
      </c>
      <c r="D17" s="11"/>
      <c r="E17" s="14">
        <v>40154586998</v>
      </c>
      <c r="F17" s="11"/>
      <c r="G17" s="14">
        <v>35284548109</v>
      </c>
      <c r="H17" s="11"/>
      <c r="I17" s="14">
        <v>4870038888</v>
      </c>
      <c r="J17" s="11"/>
      <c r="K17" s="14">
        <v>214000</v>
      </c>
      <c r="L17" s="11"/>
      <c r="M17" s="14">
        <v>40154586998</v>
      </c>
      <c r="N17" s="11"/>
      <c r="O17" s="14">
        <v>35284548109</v>
      </c>
      <c r="P17" s="11"/>
      <c r="Q17" s="40">
        <v>4870038888</v>
      </c>
      <c r="R17" s="40"/>
    </row>
    <row r="18" spans="1:18" ht="21.75" customHeight="1">
      <c r="A18" s="6" t="s">
        <v>46</v>
      </c>
      <c r="C18" s="14">
        <v>1716592</v>
      </c>
      <c r="D18" s="11"/>
      <c r="E18" s="14">
        <v>30881241345</v>
      </c>
      <c r="F18" s="11"/>
      <c r="G18" s="14">
        <v>33112594140</v>
      </c>
      <c r="H18" s="11"/>
      <c r="I18" s="14">
        <v>-2231352794</v>
      </c>
      <c r="J18" s="11"/>
      <c r="K18" s="14">
        <v>1716592</v>
      </c>
      <c r="L18" s="11"/>
      <c r="M18" s="14">
        <v>30881241345</v>
      </c>
      <c r="N18" s="11"/>
      <c r="O18" s="14">
        <v>18976724799</v>
      </c>
      <c r="P18" s="11"/>
      <c r="Q18" s="40">
        <v>11904516546</v>
      </c>
      <c r="R18" s="40"/>
    </row>
    <row r="19" spans="1:18" ht="21.75" customHeight="1">
      <c r="A19" s="6" t="s">
        <v>53</v>
      </c>
      <c r="C19" s="14">
        <v>6238343</v>
      </c>
      <c r="D19" s="11"/>
      <c r="E19" s="14">
        <v>28350752387</v>
      </c>
      <c r="F19" s="11"/>
      <c r="G19" s="14">
        <v>33364750080</v>
      </c>
      <c r="H19" s="11"/>
      <c r="I19" s="14">
        <v>-5013997692</v>
      </c>
      <c r="J19" s="11"/>
      <c r="K19" s="14">
        <v>6238343</v>
      </c>
      <c r="L19" s="11"/>
      <c r="M19" s="14">
        <v>28350752387</v>
      </c>
      <c r="N19" s="11"/>
      <c r="O19" s="14">
        <v>25459966107</v>
      </c>
      <c r="P19" s="11"/>
      <c r="Q19" s="40">
        <v>2890786280</v>
      </c>
      <c r="R19" s="40"/>
    </row>
    <row r="20" spans="1:18" ht="21.75" customHeight="1">
      <c r="A20" s="6" t="s">
        <v>27</v>
      </c>
      <c r="C20" s="14">
        <v>11893480</v>
      </c>
      <c r="D20" s="11"/>
      <c r="E20" s="14">
        <v>86977374855</v>
      </c>
      <c r="F20" s="11"/>
      <c r="G20" s="14">
        <v>108574199276</v>
      </c>
      <c r="H20" s="11"/>
      <c r="I20" s="14">
        <v>-21596824420</v>
      </c>
      <c r="J20" s="11"/>
      <c r="K20" s="14">
        <v>11893480</v>
      </c>
      <c r="L20" s="11"/>
      <c r="M20" s="14">
        <v>86977374855</v>
      </c>
      <c r="N20" s="11"/>
      <c r="O20" s="14">
        <v>70230435499</v>
      </c>
      <c r="P20" s="11"/>
      <c r="Q20" s="40">
        <v>16746939356</v>
      </c>
      <c r="R20" s="40"/>
    </row>
    <row r="21" spans="1:18" ht="21.75" customHeight="1">
      <c r="A21" s="6" t="s">
        <v>20</v>
      </c>
      <c r="C21" s="14">
        <v>12309793</v>
      </c>
      <c r="D21" s="11"/>
      <c r="E21" s="14">
        <v>33126099069</v>
      </c>
      <c r="F21" s="11"/>
      <c r="G21" s="14">
        <v>36265254591</v>
      </c>
      <c r="H21" s="11"/>
      <c r="I21" s="14">
        <v>-3139155521</v>
      </c>
      <c r="J21" s="11"/>
      <c r="K21" s="14">
        <v>12309793</v>
      </c>
      <c r="L21" s="11"/>
      <c r="M21" s="14">
        <v>33126099069</v>
      </c>
      <c r="N21" s="11"/>
      <c r="O21" s="14">
        <v>20703098342</v>
      </c>
      <c r="P21" s="11"/>
      <c r="Q21" s="40">
        <v>12423000727</v>
      </c>
      <c r="R21" s="40"/>
    </row>
    <row r="22" spans="1:18" ht="21.75" customHeight="1">
      <c r="A22" s="6" t="s">
        <v>36</v>
      </c>
      <c r="C22" s="14">
        <v>3250000</v>
      </c>
      <c r="D22" s="11"/>
      <c r="E22" s="14">
        <v>30797580125</v>
      </c>
      <c r="F22" s="11"/>
      <c r="G22" s="14">
        <v>27508205075</v>
      </c>
      <c r="H22" s="11"/>
      <c r="I22" s="14">
        <v>3289375049</v>
      </c>
      <c r="J22" s="11"/>
      <c r="K22" s="14">
        <v>3250000</v>
      </c>
      <c r="L22" s="11"/>
      <c r="M22" s="14">
        <v>30797580125</v>
      </c>
      <c r="N22" s="11"/>
      <c r="O22" s="14">
        <v>24155644226</v>
      </c>
      <c r="P22" s="11"/>
      <c r="Q22" s="40">
        <v>6641935899</v>
      </c>
      <c r="R22" s="40"/>
    </row>
    <row r="23" spans="1:18" ht="21.75" customHeight="1">
      <c r="A23" s="6" t="s">
        <v>43</v>
      </c>
      <c r="C23" s="14">
        <v>9624672</v>
      </c>
      <c r="D23" s="11"/>
      <c r="E23" s="14">
        <v>38869612271</v>
      </c>
      <c r="F23" s="11"/>
      <c r="G23" s="14">
        <v>36476151781</v>
      </c>
      <c r="H23" s="11"/>
      <c r="I23" s="14">
        <v>2393460490</v>
      </c>
      <c r="J23" s="11"/>
      <c r="K23" s="14">
        <v>9624672</v>
      </c>
      <c r="L23" s="11"/>
      <c r="M23" s="14">
        <v>38869612271</v>
      </c>
      <c r="N23" s="11"/>
      <c r="O23" s="14">
        <v>36746733244</v>
      </c>
      <c r="P23" s="11"/>
      <c r="Q23" s="40">
        <v>2122879027</v>
      </c>
      <c r="R23" s="40"/>
    </row>
    <row r="24" spans="1:18" ht="21.75" customHeight="1">
      <c r="A24" s="6" t="s">
        <v>44</v>
      </c>
      <c r="C24" s="14">
        <v>1882479</v>
      </c>
      <c r="D24" s="11"/>
      <c r="E24" s="14">
        <v>7161633794</v>
      </c>
      <c r="F24" s="11"/>
      <c r="G24" s="14">
        <v>7161633794</v>
      </c>
      <c r="H24" s="11"/>
      <c r="I24" s="14">
        <v>0</v>
      </c>
      <c r="J24" s="11"/>
      <c r="K24" s="14">
        <v>1882479</v>
      </c>
      <c r="L24" s="11"/>
      <c r="M24" s="14">
        <v>7161633794</v>
      </c>
      <c r="N24" s="11"/>
      <c r="O24" s="14">
        <v>27906835913</v>
      </c>
      <c r="P24" s="11"/>
      <c r="Q24" s="40">
        <v>-20745202118</v>
      </c>
      <c r="R24" s="40"/>
    </row>
    <row r="25" spans="1:18" ht="21.75" customHeight="1">
      <c r="A25" s="6" t="s">
        <v>54</v>
      </c>
      <c r="C25" s="14">
        <v>3250000</v>
      </c>
      <c r="D25" s="11"/>
      <c r="E25" s="14">
        <v>22864381475</v>
      </c>
      <c r="F25" s="11"/>
      <c r="G25" s="14">
        <v>33032569073</v>
      </c>
      <c r="H25" s="11"/>
      <c r="I25" s="14">
        <v>-10168187598</v>
      </c>
      <c r="J25" s="11"/>
      <c r="K25" s="14">
        <v>3250000</v>
      </c>
      <c r="L25" s="11"/>
      <c r="M25" s="14">
        <v>22864381475</v>
      </c>
      <c r="N25" s="11"/>
      <c r="O25" s="14">
        <v>15102101332</v>
      </c>
      <c r="P25" s="11"/>
      <c r="Q25" s="40">
        <v>7762280143</v>
      </c>
      <c r="R25" s="40"/>
    </row>
    <row r="26" spans="1:18" ht="21.75" customHeight="1">
      <c r="A26" s="6" t="s">
        <v>25</v>
      </c>
      <c r="C26" s="14">
        <v>874864</v>
      </c>
      <c r="D26" s="11"/>
      <c r="E26" s="14">
        <v>41764353604</v>
      </c>
      <c r="F26" s="11"/>
      <c r="G26" s="14">
        <v>50922822333</v>
      </c>
      <c r="H26" s="11"/>
      <c r="I26" s="14">
        <v>-9158468728</v>
      </c>
      <c r="J26" s="11"/>
      <c r="K26" s="14">
        <v>874864</v>
      </c>
      <c r="L26" s="11"/>
      <c r="M26" s="14">
        <v>41764353604</v>
      </c>
      <c r="N26" s="11"/>
      <c r="O26" s="14">
        <v>44542277768</v>
      </c>
      <c r="P26" s="11"/>
      <c r="Q26" s="40">
        <v>-2777924163</v>
      </c>
      <c r="R26" s="40"/>
    </row>
    <row r="27" spans="1:18" ht="21.75" customHeight="1">
      <c r="A27" s="6" t="s">
        <v>35</v>
      </c>
      <c r="C27" s="14">
        <v>435000</v>
      </c>
      <c r="D27" s="11"/>
      <c r="E27" s="14">
        <v>8982375334</v>
      </c>
      <c r="F27" s="11"/>
      <c r="G27" s="14">
        <v>8296599531</v>
      </c>
      <c r="H27" s="11"/>
      <c r="I27" s="14">
        <v>685775803</v>
      </c>
      <c r="J27" s="11"/>
      <c r="K27" s="14">
        <v>435000</v>
      </c>
      <c r="L27" s="11"/>
      <c r="M27" s="14">
        <v>8982375334</v>
      </c>
      <c r="N27" s="11"/>
      <c r="O27" s="14">
        <v>7458167394</v>
      </c>
      <c r="P27" s="11"/>
      <c r="Q27" s="40">
        <v>1524207940</v>
      </c>
      <c r="R27" s="40"/>
    </row>
    <row r="28" spans="1:18" ht="21.75" customHeight="1">
      <c r="A28" s="6" t="s">
        <v>37</v>
      </c>
      <c r="C28" s="14">
        <v>468751</v>
      </c>
      <c r="D28" s="11"/>
      <c r="E28" s="14">
        <v>2000048485</v>
      </c>
      <c r="F28" s="11"/>
      <c r="G28" s="14">
        <v>-1876620961</v>
      </c>
      <c r="H28" s="11"/>
      <c r="I28" s="14">
        <v>3876669446</v>
      </c>
      <c r="J28" s="11"/>
      <c r="K28" s="14">
        <v>468751</v>
      </c>
      <c r="L28" s="11"/>
      <c r="M28" s="14">
        <v>2000048485</v>
      </c>
      <c r="N28" s="11"/>
      <c r="O28" s="14">
        <v>2623319440</v>
      </c>
      <c r="P28" s="11"/>
      <c r="Q28" s="40">
        <v>-623270954</v>
      </c>
      <c r="R28" s="40"/>
    </row>
    <row r="29" spans="1:18" ht="21.75" customHeight="1">
      <c r="A29" s="6" t="s">
        <v>41</v>
      </c>
      <c r="C29" s="14">
        <v>446091</v>
      </c>
      <c r="D29" s="11"/>
      <c r="E29" s="14">
        <v>72726198332</v>
      </c>
      <c r="F29" s="11"/>
      <c r="G29" s="14">
        <v>82353677417</v>
      </c>
      <c r="H29" s="11"/>
      <c r="I29" s="14">
        <v>-9627479084</v>
      </c>
      <c r="J29" s="11"/>
      <c r="K29" s="14">
        <v>446091</v>
      </c>
      <c r="L29" s="11"/>
      <c r="M29" s="14">
        <v>72726198332</v>
      </c>
      <c r="N29" s="11"/>
      <c r="O29" s="14">
        <v>61301589817</v>
      </c>
      <c r="P29" s="11"/>
      <c r="Q29" s="40">
        <v>11424608515</v>
      </c>
      <c r="R29" s="40"/>
    </row>
    <row r="30" spans="1:18" ht="21.75" customHeight="1">
      <c r="A30" s="6" t="s">
        <v>24</v>
      </c>
      <c r="C30" s="14">
        <v>8000335</v>
      </c>
      <c r="D30" s="11"/>
      <c r="E30" s="14">
        <v>83116015537</v>
      </c>
      <c r="F30" s="11"/>
      <c r="G30" s="14">
        <v>102565321943</v>
      </c>
      <c r="H30" s="11"/>
      <c r="I30" s="14">
        <v>-19449306405</v>
      </c>
      <c r="J30" s="11"/>
      <c r="K30" s="14">
        <v>8000335</v>
      </c>
      <c r="L30" s="11"/>
      <c r="M30" s="14">
        <v>83116015537</v>
      </c>
      <c r="N30" s="11"/>
      <c r="O30" s="14">
        <v>80541582999</v>
      </c>
      <c r="P30" s="11"/>
      <c r="Q30" s="40">
        <v>2574432538</v>
      </c>
      <c r="R30" s="40"/>
    </row>
    <row r="31" spans="1:18" ht="21.75" customHeight="1">
      <c r="A31" s="6" t="s">
        <v>56</v>
      </c>
      <c r="C31" s="14">
        <v>219000</v>
      </c>
      <c r="D31" s="11"/>
      <c r="E31" s="14">
        <v>5917273149</v>
      </c>
      <c r="F31" s="11"/>
      <c r="G31" s="14">
        <v>7355420201</v>
      </c>
      <c r="H31" s="11"/>
      <c r="I31" s="14">
        <v>-1438147051</v>
      </c>
      <c r="J31" s="11"/>
      <c r="K31" s="14">
        <v>219000</v>
      </c>
      <c r="L31" s="11"/>
      <c r="M31" s="14">
        <v>5917273149</v>
      </c>
      <c r="N31" s="11"/>
      <c r="O31" s="14">
        <v>5291854763</v>
      </c>
      <c r="P31" s="11"/>
      <c r="Q31" s="40">
        <v>625418386</v>
      </c>
      <c r="R31" s="40"/>
    </row>
    <row r="32" spans="1:18" ht="21.75" customHeight="1">
      <c r="A32" s="6" t="s">
        <v>50</v>
      </c>
      <c r="C32" s="14">
        <v>2004728</v>
      </c>
      <c r="D32" s="11"/>
      <c r="E32" s="14">
        <v>71194593687</v>
      </c>
      <c r="F32" s="11"/>
      <c r="G32" s="14">
        <v>59796297463</v>
      </c>
      <c r="H32" s="11"/>
      <c r="I32" s="14">
        <v>11398296224</v>
      </c>
      <c r="J32" s="11"/>
      <c r="K32" s="14">
        <v>2004728</v>
      </c>
      <c r="L32" s="11"/>
      <c r="M32" s="14">
        <v>71194593687</v>
      </c>
      <c r="N32" s="11"/>
      <c r="O32" s="14">
        <v>42032460592</v>
      </c>
      <c r="P32" s="11"/>
      <c r="Q32" s="40">
        <v>29162133095</v>
      </c>
      <c r="R32" s="40"/>
    </row>
    <row r="33" spans="1:18" ht="21.75" customHeight="1">
      <c r="A33" s="6" t="s">
        <v>39</v>
      </c>
      <c r="C33" s="14">
        <v>2646231</v>
      </c>
      <c r="D33" s="11"/>
      <c r="E33" s="14">
        <v>36550796830</v>
      </c>
      <c r="F33" s="11"/>
      <c r="G33" s="14">
        <v>39465407784</v>
      </c>
      <c r="H33" s="11"/>
      <c r="I33" s="14">
        <v>-2914610953</v>
      </c>
      <c r="J33" s="11"/>
      <c r="K33" s="14">
        <v>2646231</v>
      </c>
      <c r="L33" s="11"/>
      <c r="M33" s="14">
        <v>36550796830</v>
      </c>
      <c r="N33" s="11"/>
      <c r="O33" s="14">
        <v>37312271764</v>
      </c>
      <c r="P33" s="11"/>
      <c r="Q33" s="40">
        <v>-761474933</v>
      </c>
      <c r="R33" s="40"/>
    </row>
    <row r="34" spans="1:18" ht="21.75" customHeight="1">
      <c r="A34" s="6" t="s">
        <v>31</v>
      </c>
      <c r="C34" s="14">
        <v>666007</v>
      </c>
      <c r="D34" s="11"/>
      <c r="E34" s="14">
        <v>14783410592</v>
      </c>
      <c r="F34" s="11"/>
      <c r="G34" s="14">
        <v>9767492559</v>
      </c>
      <c r="H34" s="11"/>
      <c r="I34" s="14">
        <v>5015918033</v>
      </c>
      <c r="J34" s="11"/>
      <c r="K34" s="14">
        <v>666007</v>
      </c>
      <c r="L34" s="11"/>
      <c r="M34" s="14">
        <v>14783410592</v>
      </c>
      <c r="N34" s="11"/>
      <c r="O34" s="14">
        <v>8100017507</v>
      </c>
      <c r="P34" s="11"/>
      <c r="Q34" s="40">
        <v>6683393085</v>
      </c>
      <c r="R34" s="40"/>
    </row>
    <row r="35" spans="1:18" ht="21.75" customHeight="1">
      <c r="A35" s="6" t="s">
        <v>45</v>
      </c>
      <c r="C35" s="14">
        <v>34413446</v>
      </c>
      <c r="D35" s="11"/>
      <c r="E35" s="14">
        <v>44459953941</v>
      </c>
      <c r="F35" s="11"/>
      <c r="G35" s="14">
        <v>44459953941</v>
      </c>
      <c r="H35" s="11"/>
      <c r="I35" s="14">
        <v>0</v>
      </c>
      <c r="J35" s="11"/>
      <c r="K35" s="14">
        <v>34413446</v>
      </c>
      <c r="L35" s="11"/>
      <c r="M35" s="14">
        <v>44459953941</v>
      </c>
      <c r="N35" s="11"/>
      <c r="O35" s="14">
        <v>103007502043</v>
      </c>
      <c r="P35" s="11"/>
      <c r="Q35" s="40">
        <v>-58547548101</v>
      </c>
      <c r="R35" s="40"/>
    </row>
    <row r="36" spans="1:18" ht="21.75" customHeight="1">
      <c r="A36" s="6" t="s">
        <v>42</v>
      </c>
      <c r="C36" s="14">
        <v>17790364</v>
      </c>
      <c r="D36" s="11"/>
      <c r="E36" s="14">
        <v>137339130103</v>
      </c>
      <c r="F36" s="11"/>
      <c r="G36" s="14">
        <v>93913132667</v>
      </c>
      <c r="H36" s="11"/>
      <c r="I36" s="14">
        <v>43425997436</v>
      </c>
      <c r="J36" s="11"/>
      <c r="K36" s="14">
        <v>17790364</v>
      </c>
      <c r="L36" s="11"/>
      <c r="M36" s="14">
        <v>137339130103</v>
      </c>
      <c r="N36" s="11"/>
      <c r="O36" s="14">
        <v>63628541657</v>
      </c>
      <c r="P36" s="11"/>
      <c r="Q36" s="40">
        <v>73710588446</v>
      </c>
      <c r="R36" s="40"/>
    </row>
    <row r="37" spans="1:18" ht="21.75" customHeight="1">
      <c r="A37" s="6" t="s">
        <v>23</v>
      </c>
      <c r="C37" s="14">
        <v>2752617</v>
      </c>
      <c r="D37" s="11"/>
      <c r="E37" s="14">
        <v>29528508854</v>
      </c>
      <c r="F37" s="11"/>
      <c r="G37" s="14">
        <v>29806232285</v>
      </c>
      <c r="H37" s="11"/>
      <c r="I37" s="14">
        <v>-277723430</v>
      </c>
      <c r="J37" s="11"/>
      <c r="K37" s="14">
        <v>2752617</v>
      </c>
      <c r="L37" s="11"/>
      <c r="M37" s="14">
        <v>29528508854</v>
      </c>
      <c r="N37" s="11"/>
      <c r="O37" s="14">
        <v>28763438828</v>
      </c>
      <c r="P37" s="11"/>
      <c r="Q37" s="40">
        <v>765070026</v>
      </c>
      <c r="R37" s="40"/>
    </row>
    <row r="38" spans="1:18" ht="21.75" customHeight="1">
      <c r="A38" s="6" t="s">
        <v>40</v>
      </c>
      <c r="C38" s="14">
        <v>3227921</v>
      </c>
      <c r="D38" s="11"/>
      <c r="E38" s="14">
        <v>16207024003</v>
      </c>
      <c r="F38" s="11"/>
      <c r="G38" s="14">
        <v>16664201602</v>
      </c>
      <c r="H38" s="11"/>
      <c r="I38" s="14">
        <v>-457177598</v>
      </c>
      <c r="J38" s="11"/>
      <c r="K38" s="14">
        <v>3227921</v>
      </c>
      <c r="L38" s="11"/>
      <c r="M38" s="14">
        <v>16207024003</v>
      </c>
      <c r="N38" s="11"/>
      <c r="O38" s="14">
        <v>18437794489</v>
      </c>
      <c r="P38" s="11"/>
      <c r="Q38" s="40">
        <v>-2230770485</v>
      </c>
      <c r="R38" s="40"/>
    </row>
    <row r="39" spans="1:18" ht="21.75" customHeight="1">
      <c r="A39" s="6" t="s">
        <v>49</v>
      </c>
      <c r="C39" s="14">
        <v>12636429</v>
      </c>
      <c r="D39" s="11"/>
      <c r="E39" s="14">
        <v>187153373601</v>
      </c>
      <c r="F39" s="11"/>
      <c r="G39" s="14">
        <v>233123933965</v>
      </c>
      <c r="H39" s="11"/>
      <c r="I39" s="14">
        <v>-45970560363</v>
      </c>
      <c r="J39" s="11"/>
      <c r="K39" s="14">
        <v>12636429</v>
      </c>
      <c r="L39" s="11"/>
      <c r="M39" s="14">
        <v>187153373601</v>
      </c>
      <c r="N39" s="11"/>
      <c r="O39" s="14">
        <v>105782639054</v>
      </c>
      <c r="P39" s="11"/>
      <c r="Q39" s="40">
        <v>81370734547</v>
      </c>
      <c r="R39" s="40"/>
    </row>
    <row r="40" spans="1:18" ht="21.75" customHeight="1">
      <c r="A40" s="6" t="s">
        <v>21</v>
      </c>
      <c r="C40" s="14">
        <v>11130719</v>
      </c>
      <c r="D40" s="11"/>
      <c r="E40" s="14">
        <v>101169255445</v>
      </c>
      <c r="F40" s="11"/>
      <c r="G40" s="14">
        <v>100727468304</v>
      </c>
      <c r="H40" s="11"/>
      <c r="I40" s="14">
        <v>441787141</v>
      </c>
      <c r="J40" s="11"/>
      <c r="K40" s="14">
        <v>11130719</v>
      </c>
      <c r="L40" s="11"/>
      <c r="M40" s="14">
        <v>101169255445</v>
      </c>
      <c r="N40" s="11"/>
      <c r="O40" s="14">
        <v>57700021567</v>
      </c>
      <c r="P40" s="11"/>
      <c r="Q40" s="40">
        <v>43469233878</v>
      </c>
      <c r="R40" s="40"/>
    </row>
    <row r="41" spans="1:18" ht="21.75" customHeight="1">
      <c r="A41" s="6" t="s">
        <v>33</v>
      </c>
      <c r="C41" s="14">
        <v>2500000</v>
      </c>
      <c r="D41" s="11"/>
      <c r="E41" s="14">
        <v>25054817500</v>
      </c>
      <c r="F41" s="11"/>
      <c r="G41" s="14">
        <v>28949477250</v>
      </c>
      <c r="H41" s="11"/>
      <c r="I41" s="14">
        <v>-3894659750</v>
      </c>
      <c r="J41" s="11"/>
      <c r="K41" s="14">
        <v>2500000</v>
      </c>
      <c r="L41" s="11"/>
      <c r="M41" s="14">
        <v>25054817500</v>
      </c>
      <c r="N41" s="11"/>
      <c r="O41" s="14">
        <v>30187194835</v>
      </c>
      <c r="P41" s="11"/>
      <c r="Q41" s="40">
        <v>-5132377335</v>
      </c>
      <c r="R41" s="40"/>
    </row>
    <row r="42" spans="1:18" ht="21.75" customHeight="1">
      <c r="A42" s="6" t="s">
        <v>22</v>
      </c>
      <c r="C42" s="14">
        <v>7948750</v>
      </c>
      <c r="D42" s="11"/>
      <c r="E42" s="14">
        <v>87391352280</v>
      </c>
      <c r="F42" s="11"/>
      <c r="G42" s="14">
        <v>91256132300</v>
      </c>
      <c r="H42" s="11"/>
      <c r="I42" s="14">
        <v>-3864780019</v>
      </c>
      <c r="J42" s="11"/>
      <c r="K42" s="14">
        <v>7948750</v>
      </c>
      <c r="L42" s="11"/>
      <c r="M42" s="14">
        <v>87391352280</v>
      </c>
      <c r="N42" s="11"/>
      <c r="O42" s="14">
        <v>52637853785</v>
      </c>
      <c r="P42" s="11"/>
      <c r="Q42" s="40">
        <f>34753498495-22</f>
        <v>34753498473</v>
      </c>
      <c r="R42" s="40"/>
    </row>
    <row r="43" spans="1:18" ht="21.75" customHeight="1">
      <c r="A43" s="7" t="s">
        <v>29</v>
      </c>
      <c r="C43" s="24">
        <v>1</v>
      </c>
      <c r="D43" s="11"/>
      <c r="E43" s="16">
        <v>8404</v>
      </c>
      <c r="F43" s="11"/>
      <c r="G43" s="16">
        <v>880286786</v>
      </c>
      <c r="H43" s="11"/>
      <c r="I43" s="16">
        <v>-880278381</v>
      </c>
      <c r="J43" s="11"/>
      <c r="K43" s="24">
        <v>1</v>
      </c>
      <c r="L43" s="11"/>
      <c r="M43" s="16">
        <v>8404</v>
      </c>
      <c r="N43" s="11"/>
      <c r="O43" s="16">
        <v>10974</v>
      </c>
      <c r="P43" s="11"/>
      <c r="Q43" s="50">
        <v>-2569</v>
      </c>
      <c r="R43" s="50"/>
    </row>
    <row r="44" spans="1:18" ht="21.75" customHeight="1">
      <c r="A44" s="9" t="s">
        <v>58</v>
      </c>
      <c r="C44" s="24"/>
      <c r="D44" s="11"/>
      <c r="E44" s="18">
        <v>1569281767309</v>
      </c>
      <c r="F44" s="11"/>
      <c r="G44" s="18">
        <v>1634929209843</v>
      </c>
      <c r="H44" s="11"/>
      <c r="I44" s="18">
        <v>-65647442518</v>
      </c>
      <c r="J44" s="11"/>
      <c r="K44" s="24"/>
      <c r="L44" s="11"/>
      <c r="M44" s="18">
        <v>1569281767309</v>
      </c>
      <c r="N44" s="11"/>
      <c r="O44" s="18">
        <v>1265411655817</v>
      </c>
      <c r="P44" s="11"/>
      <c r="Q44" s="51">
        <f>SUM(Q8:R43)</f>
        <v>303870111478</v>
      </c>
      <c r="R44" s="51"/>
    </row>
    <row r="46" spans="1:18">
      <c r="I46" s="25"/>
    </row>
    <row r="47" spans="1:18">
      <c r="Q47" s="25"/>
    </row>
    <row r="48" spans="1:18">
      <c r="I48" s="25"/>
    </row>
    <row r="49" spans="5:17" ht="18.75">
      <c r="E49" s="35"/>
      <c r="F49" s="36"/>
      <c r="G49" s="36"/>
      <c r="Q49" s="25"/>
    </row>
    <row r="50" spans="5:17" ht="18">
      <c r="E50" s="37"/>
      <c r="F50" s="35"/>
      <c r="G50" s="35"/>
      <c r="I50" s="25"/>
      <c r="K50" s="25"/>
    </row>
    <row r="51" spans="5:17" ht="18">
      <c r="E51" s="37"/>
      <c r="F51" s="35"/>
      <c r="G51" s="35"/>
      <c r="I51" s="25"/>
    </row>
    <row r="52" spans="5:17" ht="18">
      <c r="E52" s="37"/>
      <c r="F52" s="35"/>
      <c r="G52" s="35"/>
      <c r="I52" s="25"/>
      <c r="K52" s="25"/>
    </row>
    <row r="53" spans="5:17">
      <c r="E53" s="35"/>
      <c r="F53" s="35"/>
      <c r="G53" s="35"/>
    </row>
    <row r="54" spans="5:17">
      <c r="I54" s="25"/>
    </row>
  </sheetData>
  <mergeCells count="4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2"/>
  <sheetViews>
    <sheetView rightToLeft="1" workbookViewId="0">
      <selection activeCell="E34" sqref="E34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18.28515625" bestFit="1" customWidth="1"/>
    <col min="17" max="17" width="15.5703125" style="28" bestFit="1" customWidth="1"/>
    <col min="18" max="18" width="20.5703125" bestFit="1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9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9" ht="14.45" customHeight="1">
      <c r="A4" s="49" t="s">
        <v>60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9" ht="14.45" customHeight="1">
      <c r="A5" s="49" t="s">
        <v>61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9" ht="14.45" customHeight="1"/>
    <row r="7" spans="1:19" ht="14.45" customHeight="1">
      <c r="C7" s="44" t="s">
        <v>9</v>
      </c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9" ht="21.75" customHeight="1">
      <c r="A8" s="2" t="s">
        <v>62</v>
      </c>
      <c r="C8" s="4" t="s">
        <v>13</v>
      </c>
      <c r="D8" s="3"/>
      <c r="E8" s="4" t="s">
        <v>63</v>
      </c>
      <c r="F8" s="3"/>
      <c r="G8" s="4" t="s">
        <v>64</v>
      </c>
      <c r="H8" s="3"/>
      <c r="I8" s="4" t="s">
        <v>65</v>
      </c>
      <c r="J8" s="3"/>
      <c r="K8" s="4" t="s">
        <v>66</v>
      </c>
      <c r="L8" s="3"/>
      <c r="M8" s="4" t="s">
        <v>67</v>
      </c>
    </row>
    <row r="9" spans="1:19" ht="21.75" customHeight="1">
      <c r="A9" s="5" t="s">
        <v>45</v>
      </c>
      <c r="C9" s="12">
        <v>34413446</v>
      </c>
      <c r="D9" s="11"/>
      <c r="E9" s="12">
        <v>2604</v>
      </c>
      <c r="F9" s="11"/>
      <c r="G9" s="12">
        <v>1302</v>
      </c>
      <c r="H9" s="11"/>
      <c r="I9" s="26">
        <v>-0.5</v>
      </c>
      <c r="J9" s="11"/>
      <c r="K9" s="12">
        <v>44806306692</v>
      </c>
      <c r="L9" s="11"/>
      <c r="M9" s="20" t="s">
        <v>68</v>
      </c>
      <c r="O9" s="28"/>
      <c r="R9" s="30"/>
      <c r="S9" s="30"/>
    </row>
    <row r="10" spans="1:19" ht="21.75" customHeight="1">
      <c r="A10" s="7" t="s">
        <v>44</v>
      </c>
      <c r="C10" s="16">
        <v>1882479</v>
      </c>
      <c r="D10" s="11"/>
      <c r="E10" s="16">
        <v>11080</v>
      </c>
      <c r="F10" s="11"/>
      <c r="G10" s="16">
        <v>3834</v>
      </c>
      <c r="H10" s="11"/>
      <c r="I10" s="27">
        <v>-0.65400000000000003</v>
      </c>
      <c r="J10" s="11"/>
      <c r="K10" s="16">
        <v>7217424486</v>
      </c>
      <c r="L10" s="11"/>
      <c r="M10" s="21" t="s">
        <v>68</v>
      </c>
      <c r="O10" s="28"/>
      <c r="R10" s="30"/>
      <c r="S10" s="30"/>
    </row>
    <row r="11" spans="1:19" ht="21.75" customHeight="1" thickBot="1">
      <c r="A11" s="9" t="s">
        <v>58</v>
      </c>
      <c r="C11" s="18">
        <v>36295925</v>
      </c>
      <c r="D11" s="11"/>
      <c r="E11" s="18"/>
      <c r="F11" s="11"/>
      <c r="G11" s="18"/>
      <c r="H11" s="11"/>
      <c r="I11" s="18"/>
      <c r="J11" s="11"/>
      <c r="K11" s="18">
        <v>52023731178</v>
      </c>
      <c r="L11" s="11"/>
      <c r="M11" s="18"/>
    </row>
    <row r="12" spans="1:19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H16" sqref="H16"/>
    </sheetView>
  </sheetViews>
  <sheetFormatPr defaultRowHeight="12.75"/>
  <cols>
    <col min="1" max="1" width="5.140625" customWidth="1"/>
    <col min="2" max="2" width="35" customWidth="1"/>
    <col min="3" max="3" width="1.140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/>
    <row r="5" spans="1:12" ht="14.45" customHeight="1">
      <c r="A5" s="1" t="s">
        <v>69</v>
      </c>
      <c r="B5" s="49" t="s">
        <v>70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>
      <c r="D6" s="2" t="s">
        <v>7</v>
      </c>
      <c r="F6" s="44" t="s">
        <v>8</v>
      </c>
      <c r="G6" s="44"/>
      <c r="H6" s="44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4" t="s">
        <v>71</v>
      </c>
      <c r="B8" s="44"/>
      <c r="D8" s="2" t="s">
        <v>72</v>
      </c>
      <c r="F8" s="2" t="s">
        <v>73</v>
      </c>
      <c r="H8" s="2" t="s">
        <v>74</v>
      </c>
      <c r="J8" s="2" t="s">
        <v>72</v>
      </c>
      <c r="L8" s="2" t="s">
        <v>18</v>
      </c>
    </row>
    <row r="9" spans="1:12" ht="21.75" customHeight="1">
      <c r="A9" s="45" t="s">
        <v>147</v>
      </c>
      <c r="B9" s="45"/>
      <c r="D9" s="12">
        <f>12758050224+6087124871</f>
        <v>18845175095</v>
      </c>
      <c r="E9" s="11"/>
      <c r="F9" s="12">
        <f>48289752258+20300000000</f>
        <v>68589752258</v>
      </c>
      <c r="G9" s="11"/>
      <c r="H9" s="12">
        <f>53178019853+20649197726</f>
        <v>73827217579</v>
      </c>
      <c r="I9" s="11"/>
      <c r="J9" s="12">
        <f>D9+F9-H9</f>
        <v>13607709774</v>
      </c>
      <c r="K9" s="11"/>
      <c r="L9" s="13">
        <f>J9/1661548490322*100</f>
        <v>0.81897758947515831</v>
      </c>
    </row>
    <row r="10" spans="1:12" ht="21.75" customHeight="1">
      <c r="A10" s="43" t="s">
        <v>148</v>
      </c>
      <c r="B10" s="43"/>
      <c r="D10" s="14">
        <v>13734565804</v>
      </c>
      <c r="E10" s="11"/>
      <c r="F10" s="14">
        <v>118838138746</v>
      </c>
      <c r="G10" s="11"/>
      <c r="H10" s="14">
        <v>132540824591</v>
      </c>
      <c r="I10" s="11"/>
      <c r="J10" s="24">
        <f t="shared" ref="J10:J11" si="0">D10+F10-H10</f>
        <v>31879959</v>
      </c>
      <c r="K10" s="11"/>
      <c r="L10" s="31">
        <f t="shared" ref="L10:L11" si="1">J10/1661548490322*100</f>
        <v>1.9186896552036117E-3</v>
      </c>
    </row>
    <row r="11" spans="1:12" ht="21.75" customHeight="1">
      <c r="A11" s="39" t="s">
        <v>150</v>
      </c>
      <c r="B11" s="39"/>
      <c r="D11" s="16">
        <v>0</v>
      </c>
      <c r="E11" s="11"/>
      <c r="F11" s="16">
        <v>52654849744</v>
      </c>
      <c r="G11" s="11"/>
      <c r="H11" s="16">
        <v>52567239396</v>
      </c>
      <c r="I11" s="11"/>
      <c r="J11" s="24">
        <f t="shared" si="0"/>
        <v>87610348</v>
      </c>
      <c r="K11" s="11"/>
      <c r="L11" s="31">
        <f t="shared" si="1"/>
        <v>5.2728131926514854E-3</v>
      </c>
    </row>
    <row r="12" spans="1:12" ht="21.75" customHeight="1" thickBot="1">
      <c r="A12" s="42" t="s">
        <v>58</v>
      </c>
      <c r="B12" s="42"/>
      <c r="D12" s="18">
        <v>32579740899</v>
      </c>
      <c r="E12" s="11"/>
      <c r="F12" s="18">
        <v>240082740748</v>
      </c>
      <c r="G12" s="11"/>
      <c r="H12" s="18">
        <v>258935281566</v>
      </c>
      <c r="I12" s="11"/>
      <c r="J12" s="23">
        <f>D12+F12-H12</f>
        <v>13727200081</v>
      </c>
      <c r="K12" s="11"/>
      <c r="L12" s="19">
        <f>SUM(L9:L11)</f>
        <v>0.82616909232301339</v>
      </c>
    </row>
    <row r="13" spans="1:12" ht="13.5" thickTop="1"/>
    <row r="18" spans="4:12">
      <c r="D18" s="25"/>
      <c r="E18" s="25"/>
      <c r="F18" s="25"/>
      <c r="G18" s="25"/>
      <c r="H18" s="25"/>
      <c r="I18" s="25"/>
      <c r="J18" s="25"/>
      <c r="K18" s="25"/>
      <c r="L18" s="25"/>
    </row>
  </sheetData>
  <mergeCells count="10">
    <mergeCell ref="A1:L1"/>
    <mergeCell ref="A2:L2"/>
    <mergeCell ref="A3:L3"/>
    <mergeCell ref="B5:L5"/>
    <mergeCell ref="F6:H6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D21" sqref="D21"/>
    </sheetView>
  </sheetViews>
  <sheetFormatPr defaultRowHeight="12.75"/>
  <cols>
    <col min="1" max="1" width="2.5703125" customWidth="1"/>
    <col min="2" max="2" width="51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4.85546875" bestFit="1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3" ht="21.7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3" ht="14.45" customHeight="1"/>
    <row r="5" spans="1:13" ht="29.1" customHeight="1">
      <c r="A5" s="1" t="s">
        <v>76</v>
      </c>
      <c r="B5" s="49" t="s">
        <v>77</v>
      </c>
      <c r="C5" s="49"/>
      <c r="D5" s="49"/>
      <c r="E5" s="49"/>
      <c r="F5" s="49"/>
      <c r="G5" s="49"/>
      <c r="H5" s="49"/>
      <c r="I5" s="49"/>
      <c r="J5" s="49"/>
    </row>
    <row r="6" spans="1:13" ht="14.45" customHeight="1"/>
    <row r="7" spans="1:13" ht="14.45" customHeight="1">
      <c r="A7" s="44" t="s">
        <v>78</v>
      </c>
      <c r="B7" s="44"/>
      <c r="D7" s="2" t="s">
        <v>79</v>
      </c>
      <c r="F7" s="2" t="s">
        <v>72</v>
      </c>
      <c r="H7" s="2" t="s">
        <v>80</v>
      </c>
      <c r="J7" s="2" t="s">
        <v>81</v>
      </c>
    </row>
    <row r="8" spans="1:13" ht="21.75" customHeight="1">
      <c r="A8" s="45" t="s">
        <v>82</v>
      </c>
      <c r="B8" s="45"/>
      <c r="D8" s="20" t="s">
        <v>83</v>
      </c>
      <c r="E8" s="11"/>
      <c r="F8" s="12">
        <f>'درآمد سرمایه گذاری در سهام'!J56</f>
        <v>11497916014</v>
      </c>
      <c r="G8" s="11"/>
      <c r="H8" s="13">
        <v>114.69</v>
      </c>
      <c r="I8" s="11"/>
      <c r="J8" s="13">
        <v>1.04</v>
      </c>
      <c r="M8" s="25"/>
    </row>
    <row r="9" spans="1:13" ht="21.75" customHeight="1">
      <c r="A9" s="43" t="s">
        <v>84</v>
      </c>
      <c r="B9" s="43"/>
      <c r="D9" s="22" t="s">
        <v>85</v>
      </c>
      <c r="E9" s="11"/>
      <c r="F9" s="14">
        <v>0</v>
      </c>
      <c r="G9" s="11"/>
      <c r="H9" s="15">
        <v>0</v>
      </c>
      <c r="I9" s="11"/>
      <c r="J9" s="15">
        <v>0</v>
      </c>
      <c r="M9" s="25"/>
    </row>
    <row r="10" spans="1:13" ht="21.75" customHeight="1">
      <c r="A10" s="43" t="s">
        <v>86</v>
      </c>
      <c r="B10" s="43"/>
      <c r="D10" s="22" t="s">
        <v>87</v>
      </c>
      <c r="E10" s="11"/>
      <c r="F10" s="14">
        <v>0</v>
      </c>
      <c r="G10" s="11"/>
      <c r="H10" s="15">
        <v>0</v>
      </c>
      <c r="I10" s="11"/>
      <c r="J10" s="15">
        <v>0</v>
      </c>
      <c r="M10" s="25"/>
    </row>
    <row r="11" spans="1:13" ht="21.75" customHeight="1">
      <c r="A11" s="43" t="s">
        <v>88</v>
      </c>
      <c r="B11" s="43"/>
      <c r="D11" s="22" t="s">
        <v>89</v>
      </c>
      <c r="E11" s="11"/>
      <c r="F11" s="14">
        <f>'سود سپرده بانکی'!G10</f>
        <v>44381705</v>
      </c>
      <c r="G11" s="11"/>
      <c r="H11" s="15">
        <v>-3.68</v>
      </c>
      <c r="I11" s="11"/>
      <c r="J11" s="15">
        <v>-0.03</v>
      </c>
      <c r="M11" s="25"/>
    </row>
    <row r="12" spans="1:13" ht="21.75" customHeight="1">
      <c r="A12" s="39" t="s">
        <v>90</v>
      </c>
      <c r="B12" s="39"/>
      <c r="D12" s="21" t="s">
        <v>91</v>
      </c>
      <c r="E12" s="11"/>
      <c r="F12" s="16">
        <f>'سایر درآمدها'!D11</f>
        <v>104958602</v>
      </c>
      <c r="G12" s="11"/>
      <c r="H12" s="17">
        <v>3.47</v>
      </c>
      <c r="I12" s="11"/>
      <c r="J12" s="17">
        <v>0.03</v>
      </c>
    </row>
    <row r="13" spans="1:13" ht="21.75" customHeight="1">
      <c r="A13" s="42" t="s">
        <v>58</v>
      </c>
      <c r="B13" s="42"/>
      <c r="D13" s="18"/>
      <c r="E13" s="11"/>
      <c r="F13" s="18">
        <f>SUM(F8:F12)</f>
        <v>11647256321</v>
      </c>
      <c r="G13" s="11"/>
      <c r="H13" s="19">
        <v>114.48</v>
      </c>
      <c r="I13" s="11"/>
      <c r="J13" s="19">
        <v>1.04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1"/>
  <sheetViews>
    <sheetView rightToLeft="1" topLeftCell="A46" workbookViewId="0">
      <selection activeCell="H60" sqref="H60"/>
    </sheetView>
  </sheetViews>
  <sheetFormatPr defaultRowHeight="12.75"/>
  <cols>
    <col min="1" max="1" width="5.140625" customWidth="1"/>
    <col min="2" max="2" width="23.28515625" customWidth="1"/>
    <col min="3" max="3" width="1.28515625" customWidth="1"/>
    <col min="4" max="4" width="15" bestFit="1" customWidth="1"/>
    <col min="5" max="5" width="1.28515625" customWidth="1"/>
    <col min="6" max="6" width="15.7109375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  <col min="25" max="25" width="19.28515625" bestFit="1" customWidth="1"/>
    <col min="26" max="26" width="18.140625" bestFit="1" customWidth="1"/>
  </cols>
  <sheetData>
    <row r="1" spans="1:26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6" ht="21.7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6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6" ht="14.45" customHeight="1"/>
    <row r="5" spans="1:26" ht="14.45" customHeight="1">
      <c r="A5" s="1" t="s">
        <v>92</v>
      </c>
      <c r="B5" s="49" t="s">
        <v>93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6" ht="14.45" customHeight="1">
      <c r="D6" s="44" t="s">
        <v>94</v>
      </c>
      <c r="E6" s="44"/>
      <c r="F6" s="44"/>
      <c r="G6" s="44"/>
      <c r="H6" s="44"/>
      <c r="I6" s="44"/>
      <c r="J6" s="44"/>
      <c r="K6" s="44"/>
      <c r="L6" s="44"/>
      <c r="N6" s="44" t="s">
        <v>95</v>
      </c>
      <c r="O6" s="44"/>
      <c r="P6" s="44"/>
      <c r="Q6" s="44"/>
      <c r="R6" s="44"/>
      <c r="S6" s="44"/>
      <c r="T6" s="44"/>
      <c r="U6" s="44"/>
      <c r="V6" s="44"/>
      <c r="W6" s="44"/>
    </row>
    <row r="7" spans="1:26" ht="14.45" customHeight="1">
      <c r="D7" s="3"/>
      <c r="E7" s="3"/>
      <c r="F7" s="3"/>
      <c r="G7" s="3"/>
      <c r="H7" s="3"/>
      <c r="I7" s="3"/>
      <c r="J7" s="47" t="s">
        <v>58</v>
      </c>
      <c r="K7" s="47"/>
      <c r="L7" s="47"/>
      <c r="N7" s="3"/>
      <c r="O7" s="3"/>
      <c r="P7" s="3"/>
      <c r="Q7" s="3"/>
      <c r="R7" s="3"/>
      <c r="S7" s="3"/>
      <c r="T7" s="3"/>
      <c r="U7" s="47" t="s">
        <v>58</v>
      </c>
      <c r="V7" s="47"/>
      <c r="W7" s="47"/>
    </row>
    <row r="8" spans="1:26" ht="17.25" customHeight="1">
      <c r="A8" s="44" t="s">
        <v>96</v>
      </c>
      <c r="B8" s="44"/>
      <c r="D8" s="2" t="s">
        <v>97</v>
      </c>
      <c r="F8" s="2" t="s">
        <v>98</v>
      </c>
      <c r="H8" s="2" t="s">
        <v>99</v>
      </c>
      <c r="J8" s="4" t="s">
        <v>72</v>
      </c>
      <c r="K8" s="3"/>
      <c r="L8" s="4" t="s">
        <v>80</v>
      </c>
      <c r="N8" s="2" t="s">
        <v>97</v>
      </c>
      <c r="P8" s="44" t="s">
        <v>98</v>
      </c>
      <c r="Q8" s="44"/>
      <c r="S8" s="2" t="s">
        <v>99</v>
      </c>
      <c r="U8" s="4" t="s">
        <v>72</v>
      </c>
      <c r="V8" s="3"/>
      <c r="W8" s="4" t="s">
        <v>80</v>
      </c>
    </row>
    <row r="9" spans="1:26" ht="21.75" customHeight="1">
      <c r="A9" s="45" t="s">
        <v>37</v>
      </c>
      <c r="B9" s="45"/>
      <c r="D9" s="12">
        <v>0</v>
      </c>
      <c r="E9" s="11"/>
      <c r="F9" s="12">
        <v>3876669446</v>
      </c>
      <c r="G9" s="11"/>
      <c r="H9" s="12">
        <v>-9557365790</v>
      </c>
      <c r="I9" s="11"/>
      <c r="J9" s="12">
        <f>D9+F9+H9</f>
        <v>-5680696344</v>
      </c>
      <c r="K9" s="11"/>
      <c r="L9" s="13">
        <f>J9/درآمد!F13*100</f>
        <v>-48.772828445079433</v>
      </c>
      <c r="M9" s="11"/>
      <c r="N9" s="12">
        <v>12161857950</v>
      </c>
      <c r="O9" s="11"/>
      <c r="P9" s="46">
        <v>-623270954</v>
      </c>
      <c r="Q9" s="46"/>
      <c r="R9" s="11"/>
      <c r="S9" s="12">
        <v>-9557365790</v>
      </c>
      <c r="T9" s="11"/>
      <c r="U9" s="12">
        <v>1981221206</v>
      </c>
      <c r="V9" s="11"/>
      <c r="W9" s="13">
        <f>U9/435093408731*100</f>
        <v>0.45535537110949575</v>
      </c>
      <c r="Y9" s="28"/>
      <c r="Z9" s="14"/>
    </row>
    <row r="10" spans="1:26" ht="21.75" customHeight="1">
      <c r="A10" s="43" t="s">
        <v>19</v>
      </c>
      <c r="B10" s="43"/>
      <c r="D10" s="14">
        <v>0</v>
      </c>
      <c r="E10" s="11"/>
      <c r="F10" s="14">
        <v>0</v>
      </c>
      <c r="G10" s="11"/>
      <c r="H10" s="14">
        <v>1000208199</v>
      </c>
      <c r="I10" s="11"/>
      <c r="J10" s="24">
        <f>D10+F10+H10</f>
        <v>1000208199</v>
      </c>
      <c r="K10" s="11"/>
      <c r="L10" s="15">
        <f>J10/درآمد!$F$13*100</f>
        <v>8.5875005360414782</v>
      </c>
      <c r="M10" s="11"/>
      <c r="N10" s="14">
        <v>0</v>
      </c>
      <c r="O10" s="11"/>
      <c r="P10" s="40">
        <v>0</v>
      </c>
      <c r="Q10" s="40"/>
      <c r="R10" s="11"/>
      <c r="S10" s="14">
        <v>2144874243</v>
      </c>
      <c r="T10" s="11"/>
      <c r="U10" s="14">
        <v>2144874243</v>
      </c>
      <c r="V10" s="11"/>
      <c r="W10" s="15">
        <f t="shared" ref="W10:W55" si="0">U10/435093408731*100</f>
        <v>0.49296868211719697</v>
      </c>
      <c r="Z10" s="28"/>
    </row>
    <row r="11" spans="1:26" ht="21.75" customHeight="1">
      <c r="A11" s="43" t="s">
        <v>49</v>
      </c>
      <c r="B11" s="43"/>
      <c r="D11" s="14">
        <v>0</v>
      </c>
      <c r="E11" s="11"/>
      <c r="F11" s="14">
        <v>-45970560363</v>
      </c>
      <c r="G11" s="11"/>
      <c r="H11" s="14">
        <v>23028945194</v>
      </c>
      <c r="I11" s="11"/>
      <c r="J11" s="24">
        <f t="shared" ref="J11:J55" si="1">D11+F11+H11</f>
        <v>-22941615169</v>
      </c>
      <c r="K11" s="11"/>
      <c r="L11" s="15">
        <f>J11/درآمد!$F$13*100</f>
        <v>-196.97012357868587</v>
      </c>
      <c r="M11" s="11"/>
      <c r="N11" s="14">
        <v>0</v>
      </c>
      <c r="O11" s="11"/>
      <c r="P11" s="40">
        <v>81370734547</v>
      </c>
      <c r="Q11" s="40"/>
      <c r="R11" s="11"/>
      <c r="S11" s="14">
        <v>24457642873</v>
      </c>
      <c r="T11" s="11"/>
      <c r="U11" s="14">
        <v>105828377420</v>
      </c>
      <c r="V11" s="11"/>
      <c r="W11" s="15">
        <f t="shared" si="0"/>
        <v>24.323139651474069</v>
      </c>
      <c r="Z11" s="28"/>
    </row>
    <row r="12" spans="1:26" ht="21.75" customHeight="1">
      <c r="A12" s="43" t="s">
        <v>29</v>
      </c>
      <c r="B12" s="43"/>
      <c r="D12" s="14">
        <v>1461900766</v>
      </c>
      <c r="E12" s="11"/>
      <c r="F12" s="14">
        <v>-880278381</v>
      </c>
      <c r="G12" s="11"/>
      <c r="H12" s="14">
        <v>-2631179665</v>
      </c>
      <c r="I12" s="11"/>
      <c r="J12" s="24">
        <f t="shared" si="1"/>
        <v>-2049557280</v>
      </c>
      <c r="K12" s="11"/>
      <c r="L12" s="15">
        <f>J12/درآمد!$F$13*100</f>
        <v>-17.596910581461565</v>
      </c>
      <c r="M12" s="11"/>
      <c r="N12" s="14">
        <v>1461900766</v>
      </c>
      <c r="O12" s="11"/>
      <c r="P12" s="40">
        <v>-2569</v>
      </c>
      <c r="Q12" s="40"/>
      <c r="R12" s="11"/>
      <c r="S12" s="14">
        <v>-2631179665</v>
      </c>
      <c r="T12" s="11"/>
      <c r="U12" s="14">
        <v>-1169281468</v>
      </c>
      <c r="V12" s="11"/>
      <c r="W12" s="15">
        <f t="shared" si="0"/>
        <v>-0.26874262963678169</v>
      </c>
    </row>
    <row r="13" spans="1:26" ht="21.75" customHeight="1">
      <c r="A13" s="43" t="s">
        <v>54</v>
      </c>
      <c r="B13" s="43"/>
      <c r="D13" s="14">
        <v>3591952926</v>
      </c>
      <c r="E13" s="11"/>
      <c r="F13" s="14">
        <v>-10168187598</v>
      </c>
      <c r="G13" s="11"/>
      <c r="H13" s="14">
        <v>7011280710</v>
      </c>
      <c r="I13" s="11"/>
      <c r="J13" s="24">
        <f t="shared" si="1"/>
        <v>435046038</v>
      </c>
      <c r="K13" s="11"/>
      <c r="L13" s="15">
        <f>J13/درآمد!$F$13*100</f>
        <v>3.7351804236986879</v>
      </c>
      <c r="M13" s="11"/>
      <c r="N13" s="14">
        <v>3591952926</v>
      </c>
      <c r="O13" s="11"/>
      <c r="P13" s="40">
        <v>7762280143</v>
      </c>
      <c r="Q13" s="40"/>
      <c r="R13" s="11"/>
      <c r="S13" s="14">
        <v>7883783743</v>
      </c>
      <c r="T13" s="11"/>
      <c r="U13" s="14">
        <v>19238016812</v>
      </c>
      <c r="V13" s="11"/>
      <c r="W13" s="15">
        <f t="shared" si="0"/>
        <v>4.4215831419073641</v>
      </c>
    </row>
    <row r="14" spans="1:26" ht="21.75" customHeight="1">
      <c r="A14" s="43" t="s">
        <v>30</v>
      </c>
      <c r="B14" s="43"/>
      <c r="D14" s="14">
        <v>0</v>
      </c>
      <c r="E14" s="11"/>
      <c r="F14" s="14">
        <v>0</v>
      </c>
      <c r="G14" s="11"/>
      <c r="H14" s="14">
        <v>547325768</v>
      </c>
      <c r="I14" s="11"/>
      <c r="J14" s="24">
        <f t="shared" si="1"/>
        <v>547325768</v>
      </c>
      <c r="K14" s="11"/>
      <c r="L14" s="15">
        <f>J14/درآمد!$F$13*100</f>
        <v>4.6991819611041947</v>
      </c>
      <c r="M14" s="11"/>
      <c r="N14" s="14">
        <v>0</v>
      </c>
      <c r="O14" s="11"/>
      <c r="P14" s="40">
        <v>0</v>
      </c>
      <c r="Q14" s="40"/>
      <c r="R14" s="11"/>
      <c r="S14" s="14">
        <v>0</v>
      </c>
      <c r="T14" s="11"/>
      <c r="U14" s="14">
        <v>0</v>
      </c>
      <c r="V14" s="11"/>
      <c r="W14" s="15">
        <f t="shared" si="0"/>
        <v>0</v>
      </c>
    </row>
    <row r="15" spans="1:26" ht="21.75" customHeight="1">
      <c r="A15" s="43" t="s">
        <v>55</v>
      </c>
      <c r="B15" s="43"/>
      <c r="D15" s="14">
        <v>239516645</v>
      </c>
      <c r="E15" s="11"/>
      <c r="F15" s="14">
        <v>729297212</v>
      </c>
      <c r="G15" s="11"/>
      <c r="H15" s="14">
        <v>1329663162</v>
      </c>
      <c r="I15" s="11"/>
      <c r="J15" s="24">
        <f t="shared" si="1"/>
        <v>2298477019</v>
      </c>
      <c r="K15" s="11"/>
      <c r="L15" s="15">
        <f>J15/درآمد!$F$13*100</f>
        <v>19.734064020346548</v>
      </c>
      <c r="M15" s="11"/>
      <c r="N15" s="14">
        <v>239516645</v>
      </c>
      <c r="O15" s="11"/>
      <c r="P15" s="40">
        <v>491194887</v>
      </c>
      <c r="Q15" s="40"/>
      <c r="R15" s="11"/>
      <c r="S15" s="14">
        <v>1329663162</v>
      </c>
      <c r="T15" s="11"/>
      <c r="U15" s="14">
        <v>2060374694</v>
      </c>
      <c r="V15" s="11"/>
      <c r="W15" s="15">
        <f t="shared" si="0"/>
        <v>0.47354766876595994</v>
      </c>
    </row>
    <row r="16" spans="1:26" ht="21.75" customHeight="1">
      <c r="A16" s="43" t="s">
        <v>52</v>
      </c>
      <c r="B16" s="43"/>
      <c r="D16" s="14">
        <v>0</v>
      </c>
      <c r="E16" s="11"/>
      <c r="F16" s="14">
        <v>0</v>
      </c>
      <c r="G16" s="11"/>
      <c r="H16" s="14">
        <v>-334891087</v>
      </c>
      <c r="I16" s="11"/>
      <c r="J16" s="24">
        <f t="shared" si="1"/>
        <v>-334891087</v>
      </c>
      <c r="K16" s="11"/>
      <c r="L16" s="15">
        <f>J16/درآمد!$F$13*100</f>
        <v>-2.8752787589656754</v>
      </c>
      <c r="M16" s="11"/>
      <c r="N16" s="14">
        <v>0</v>
      </c>
      <c r="O16" s="11"/>
      <c r="P16" s="40">
        <v>0</v>
      </c>
      <c r="Q16" s="40"/>
      <c r="R16" s="11"/>
      <c r="S16" s="14">
        <v>6022938824</v>
      </c>
      <c r="T16" s="11"/>
      <c r="U16" s="14">
        <v>6022938824</v>
      </c>
      <c r="V16" s="11"/>
      <c r="W16" s="15">
        <f t="shared" si="0"/>
        <v>1.3842863861271983</v>
      </c>
    </row>
    <row r="17" spans="1:23" ht="21.75" customHeight="1">
      <c r="A17" s="43" t="s">
        <v>35</v>
      </c>
      <c r="B17" s="43"/>
      <c r="D17" s="14">
        <v>0</v>
      </c>
      <c r="E17" s="11"/>
      <c r="F17" s="14">
        <v>685775803</v>
      </c>
      <c r="G17" s="11"/>
      <c r="H17" s="14">
        <v>2214827987</v>
      </c>
      <c r="I17" s="11"/>
      <c r="J17" s="24">
        <f t="shared" si="1"/>
        <v>2900603790</v>
      </c>
      <c r="K17" s="11"/>
      <c r="L17" s="15">
        <f>J17/درآمد!$F$13*100</f>
        <v>24.903751665275987</v>
      </c>
      <c r="M17" s="11"/>
      <c r="N17" s="14">
        <v>0</v>
      </c>
      <c r="O17" s="11"/>
      <c r="P17" s="40">
        <v>1524207940</v>
      </c>
      <c r="Q17" s="40"/>
      <c r="R17" s="11"/>
      <c r="S17" s="14">
        <v>2214827987</v>
      </c>
      <c r="T17" s="11"/>
      <c r="U17" s="14">
        <v>3739035927</v>
      </c>
      <c r="V17" s="11"/>
      <c r="W17" s="15">
        <f t="shared" si="0"/>
        <v>0.85936395541024824</v>
      </c>
    </row>
    <row r="18" spans="1:23" ht="21.75" customHeight="1">
      <c r="A18" s="43" t="s">
        <v>56</v>
      </c>
      <c r="B18" s="43"/>
      <c r="D18" s="14">
        <v>257763000</v>
      </c>
      <c r="E18" s="11"/>
      <c r="F18" s="14">
        <v>-1438147051</v>
      </c>
      <c r="G18" s="11"/>
      <c r="H18" s="14">
        <v>833143830</v>
      </c>
      <c r="I18" s="11"/>
      <c r="J18" s="24">
        <f t="shared" si="1"/>
        <v>-347240221</v>
      </c>
      <c r="K18" s="11"/>
      <c r="L18" s="15">
        <f>J18/درآمد!$F$13*100</f>
        <v>-2.9813048792781007</v>
      </c>
      <c r="M18" s="11"/>
      <c r="N18" s="14">
        <v>257763000</v>
      </c>
      <c r="O18" s="11"/>
      <c r="P18" s="40">
        <v>625418386</v>
      </c>
      <c r="Q18" s="40"/>
      <c r="R18" s="11"/>
      <c r="S18" s="14">
        <v>833143846</v>
      </c>
      <c r="T18" s="11"/>
      <c r="U18" s="14">
        <v>1716325232</v>
      </c>
      <c r="V18" s="11"/>
      <c r="W18" s="15">
        <f t="shared" si="0"/>
        <v>0.39447281837843973</v>
      </c>
    </row>
    <row r="19" spans="1:23" ht="21.75" customHeight="1">
      <c r="A19" s="43" t="s">
        <v>38</v>
      </c>
      <c r="B19" s="43"/>
      <c r="D19" s="14">
        <v>4096065968</v>
      </c>
      <c r="E19" s="11"/>
      <c r="F19" s="14">
        <v>-5104862803</v>
      </c>
      <c r="G19" s="11"/>
      <c r="H19" s="14">
        <v>0</v>
      </c>
      <c r="I19" s="11"/>
      <c r="J19" s="24">
        <f t="shared" si="1"/>
        <v>-1008796835</v>
      </c>
      <c r="K19" s="11"/>
      <c r="L19" s="15">
        <f>J19/درآمد!$F$13*100</f>
        <v>-8.6612400997919092</v>
      </c>
      <c r="M19" s="11"/>
      <c r="N19" s="14">
        <v>4096065968</v>
      </c>
      <c r="O19" s="11"/>
      <c r="P19" s="40">
        <v>-14448981240</v>
      </c>
      <c r="Q19" s="40"/>
      <c r="R19" s="11"/>
      <c r="S19" s="14">
        <v>-180394685</v>
      </c>
      <c r="T19" s="11"/>
      <c r="U19" s="14">
        <v>-10533309957</v>
      </c>
      <c r="V19" s="11"/>
      <c r="W19" s="15">
        <f t="shared" si="0"/>
        <v>-2.4209307118031527</v>
      </c>
    </row>
    <row r="20" spans="1:23" ht="21.75" customHeight="1">
      <c r="A20" s="43" t="s">
        <v>100</v>
      </c>
      <c r="B20" s="43"/>
      <c r="D20" s="14">
        <v>0</v>
      </c>
      <c r="E20" s="11"/>
      <c r="F20" s="14">
        <v>0</v>
      </c>
      <c r="G20" s="11"/>
      <c r="H20" s="14">
        <v>0</v>
      </c>
      <c r="I20" s="11"/>
      <c r="J20" s="24">
        <f t="shared" si="1"/>
        <v>0</v>
      </c>
      <c r="K20" s="11"/>
      <c r="L20" s="15">
        <f>J20/درآمد!$F$13*100</f>
        <v>0</v>
      </c>
      <c r="M20" s="11"/>
      <c r="N20" s="14">
        <v>0</v>
      </c>
      <c r="O20" s="11"/>
      <c r="P20" s="40">
        <v>0</v>
      </c>
      <c r="Q20" s="40"/>
      <c r="R20" s="11"/>
      <c r="S20" s="14">
        <v>-2910143311</v>
      </c>
      <c r="T20" s="11"/>
      <c r="U20" s="14">
        <v>-2910143311</v>
      </c>
      <c r="V20" s="11"/>
      <c r="W20" s="15">
        <f t="shared" si="0"/>
        <v>-0.66885483728373818</v>
      </c>
    </row>
    <row r="21" spans="1:23" ht="21.75" customHeight="1">
      <c r="A21" s="43" t="s">
        <v>51</v>
      </c>
      <c r="B21" s="43"/>
      <c r="D21" s="14">
        <v>0</v>
      </c>
      <c r="E21" s="11"/>
      <c r="F21" s="14">
        <v>-1857424060</v>
      </c>
      <c r="G21" s="11"/>
      <c r="H21" s="14">
        <v>0</v>
      </c>
      <c r="I21" s="11"/>
      <c r="J21" s="24">
        <f t="shared" si="1"/>
        <v>-1857424060</v>
      </c>
      <c r="K21" s="11"/>
      <c r="L21" s="15">
        <f>J21/درآمد!$F$13*100</f>
        <v>-15.947309896933106</v>
      </c>
      <c r="M21" s="11"/>
      <c r="N21" s="14">
        <v>2695926160</v>
      </c>
      <c r="O21" s="11"/>
      <c r="P21" s="40">
        <v>9599464394</v>
      </c>
      <c r="Q21" s="40"/>
      <c r="R21" s="11"/>
      <c r="S21" s="14">
        <v>3310967352</v>
      </c>
      <c r="T21" s="11"/>
      <c r="U21" s="14">
        <v>15606357906</v>
      </c>
      <c r="V21" s="11"/>
      <c r="W21" s="15">
        <f t="shared" si="0"/>
        <v>3.5868982597363952</v>
      </c>
    </row>
    <row r="22" spans="1:23" ht="21.75" customHeight="1">
      <c r="A22" s="43" t="s">
        <v>21</v>
      </c>
      <c r="B22" s="43"/>
      <c r="D22" s="14">
        <v>7979846588</v>
      </c>
      <c r="E22" s="11"/>
      <c r="F22" s="14">
        <v>441787141</v>
      </c>
      <c r="G22" s="11"/>
      <c r="H22" s="14">
        <v>0</v>
      </c>
      <c r="I22" s="11"/>
      <c r="J22" s="24">
        <f t="shared" si="1"/>
        <v>8421633729</v>
      </c>
      <c r="K22" s="11"/>
      <c r="L22" s="15">
        <f>J22/درآمد!$F$13*100</f>
        <v>72.305730181414447</v>
      </c>
      <c r="M22" s="11"/>
      <c r="N22" s="14">
        <v>7979846588</v>
      </c>
      <c r="O22" s="11"/>
      <c r="P22" s="40">
        <v>43469233878</v>
      </c>
      <c r="Q22" s="40"/>
      <c r="R22" s="11"/>
      <c r="S22" s="14">
        <v>1365739331</v>
      </c>
      <c r="T22" s="11"/>
      <c r="U22" s="14">
        <v>52814819797</v>
      </c>
      <c r="V22" s="11"/>
      <c r="W22" s="15">
        <f t="shared" si="0"/>
        <v>12.138731301639458</v>
      </c>
    </row>
    <row r="23" spans="1:23" ht="21.75" customHeight="1">
      <c r="A23" s="43" t="s">
        <v>101</v>
      </c>
      <c r="B23" s="43"/>
      <c r="D23" s="14">
        <v>0</v>
      </c>
      <c r="E23" s="11"/>
      <c r="F23" s="14">
        <v>0</v>
      </c>
      <c r="G23" s="11"/>
      <c r="H23" s="14">
        <v>0</v>
      </c>
      <c r="I23" s="11"/>
      <c r="J23" s="24">
        <f t="shared" si="1"/>
        <v>0</v>
      </c>
      <c r="K23" s="11"/>
      <c r="L23" s="15">
        <f>J23/درآمد!$F$13*100</f>
        <v>0</v>
      </c>
      <c r="M23" s="11"/>
      <c r="N23" s="14">
        <v>0</v>
      </c>
      <c r="O23" s="11"/>
      <c r="P23" s="40">
        <v>0</v>
      </c>
      <c r="Q23" s="40"/>
      <c r="R23" s="11"/>
      <c r="S23" s="14">
        <v>-1113279478</v>
      </c>
      <c r="T23" s="11"/>
      <c r="U23" s="14">
        <v>-1113279478</v>
      </c>
      <c r="V23" s="11"/>
      <c r="W23" s="15">
        <f t="shared" si="0"/>
        <v>-0.25587137282704597</v>
      </c>
    </row>
    <row r="24" spans="1:23" ht="21.75" customHeight="1">
      <c r="A24" s="43" t="s">
        <v>48</v>
      </c>
      <c r="B24" s="43"/>
      <c r="D24" s="14">
        <v>0</v>
      </c>
      <c r="E24" s="11"/>
      <c r="F24" s="14">
        <v>3335284270</v>
      </c>
      <c r="G24" s="11"/>
      <c r="H24" s="14">
        <v>0</v>
      </c>
      <c r="I24" s="11"/>
      <c r="J24" s="24">
        <f t="shared" si="1"/>
        <v>3335284270</v>
      </c>
      <c r="K24" s="11"/>
      <c r="L24" s="15">
        <f>J24/درآمد!$F$13*100</f>
        <v>28.635793512902119</v>
      </c>
      <c r="M24" s="11"/>
      <c r="N24" s="14">
        <v>1303995596</v>
      </c>
      <c r="O24" s="11"/>
      <c r="P24" s="40">
        <v>8672605356</v>
      </c>
      <c r="Q24" s="40"/>
      <c r="R24" s="11"/>
      <c r="S24" s="14">
        <v>125104276</v>
      </c>
      <c r="T24" s="11"/>
      <c r="U24" s="14">
        <v>10101705228</v>
      </c>
      <c r="V24" s="11"/>
      <c r="W24" s="15">
        <f t="shared" si="0"/>
        <v>2.3217325349659483</v>
      </c>
    </row>
    <row r="25" spans="1:23" ht="21.75" customHeight="1">
      <c r="A25" s="43" t="s">
        <v>53</v>
      </c>
      <c r="B25" s="43"/>
      <c r="D25" s="14">
        <v>2015039996</v>
      </c>
      <c r="E25" s="11"/>
      <c r="F25" s="14">
        <v>-5013997692</v>
      </c>
      <c r="G25" s="11"/>
      <c r="H25" s="14">
        <v>0</v>
      </c>
      <c r="I25" s="11"/>
      <c r="J25" s="24">
        <f t="shared" si="1"/>
        <v>-2998957696</v>
      </c>
      <c r="K25" s="11"/>
      <c r="L25" s="15">
        <f>J25/درآمد!$F$13*100</f>
        <v>-25.748190074540389</v>
      </c>
      <c r="M25" s="11"/>
      <c r="N25" s="14">
        <v>2015039996</v>
      </c>
      <c r="O25" s="11"/>
      <c r="P25" s="40">
        <v>2890786280</v>
      </c>
      <c r="Q25" s="40"/>
      <c r="R25" s="11"/>
      <c r="S25" s="14">
        <v>-40447797</v>
      </c>
      <c r="T25" s="11"/>
      <c r="U25" s="14">
        <v>4865378479</v>
      </c>
      <c r="V25" s="11"/>
      <c r="W25" s="15">
        <f t="shared" si="0"/>
        <v>1.1182376890494472</v>
      </c>
    </row>
    <row r="26" spans="1:23" ht="21.75" customHeight="1">
      <c r="A26" s="43" t="s">
        <v>102</v>
      </c>
      <c r="B26" s="43"/>
      <c r="D26" s="14">
        <v>0</v>
      </c>
      <c r="E26" s="11"/>
      <c r="F26" s="14">
        <v>0</v>
      </c>
      <c r="G26" s="11"/>
      <c r="H26" s="14">
        <v>0</v>
      </c>
      <c r="I26" s="11"/>
      <c r="J26" s="24">
        <f t="shared" si="1"/>
        <v>0</v>
      </c>
      <c r="K26" s="11"/>
      <c r="L26" s="15">
        <f>J26/درآمد!$F$13*100</f>
        <v>0</v>
      </c>
      <c r="M26" s="11"/>
      <c r="N26" s="14">
        <v>0</v>
      </c>
      <c r="O26" s="11"/>
      <c r="P26" s="40">
        <v>0</v>
      </c>
      <c r="Q26" s="40"/>
      <c r="R26" s="11"/>
      <c r="S26" s="14">
        <v>-634327023</v>
      </c>
      <c r="T26" s="11"/>
      <c r="U26" s="14">
        <v>-634327023</v>
      </c>
      <c r="V26" s="11"/>
      <c r="W26" s="15">
        <f t="shared" si="0"/>
        <v>-0.14579099804110748</v>
      </c>
    </row>
    <row r="27" spans="1:23" ht="21.75" customHeight="1">
      <c r="A27" s="43" t="s">
        <v>103</v>
      </c>
      <c r="B27" s="43"/>
      <c r="D27" s="14">
        <v>0</v>
      </c>
      <c r="E27" s="11"/>
      <c r="F27" s="14">
        <v>0</v>
      </c>
      <c r="G27" s="11"/>
      <c r="H27" s="14">
        <v>0</v>
      </c>
      <c r="I27" s="11"/>
      <c r="J27" s="24">
        <f t="shared" si="1"/>
        <v>0</v>
      </c>
      <c r="K27" s="11"/>
      <c r="L27" s="15">
        <f>J27/درآمد!$F$13*100</f>
        <v>0</v>
      </c>
      <c r="M27" s="11"/>
      <c r="N27" s="14">
        <v>0</v>
      </c>
      <c r="O27" s="11"/>
      <c r="P27" s="40">
        <v>0</v>
      </c>
      <c r="Q27" s="40"/>
      <c r="R27" s="11"/>
      <c r="S27" s="14">
        <v>-560136324</v>
      </c>
      <c r="T27" s="11"/>
      <c r="U27" s="14">
        <v>-560136324</v>
      </c>
      <c r="V27" s="11"/>
      <c r="W27" s="15">
        <f t="shared" si="0"/>
        <v>-0.1287393264893858</v>
      </c>
    </row>
    <row r="28" spans="1:23" ht="21.75" customHeight="1">
      <c r="A28" s="43" t="s">
        <v>104</v>
      </c>
      <c r="B28" s="43"/>
      <c r="D28" s="14">
        <v>0</v>
      </c>
      <c r="E28" s="11"/>
      <c r="F28" s="14">
        <v>0</v>
      </c>
      <c r="G28" s="11"/>
      <c r="H28" s="14">
        <v>0</v>
      </c>
      <c r="I28" s="11"/>
      <c r="J28" s="24">
        <f t="shared" si="1"/>
        <v>0</v>
      </c>
      <c r="K28" s="11"/>
      <c r="L28" s="15">
        <f>J28/درآمد!$F$13*100</f>
        <v>0</v>
      </c>
      <c r="M28" s="11"/>
      <c r="N28" s="14">
        <v>353463349</v>
      </c>
      <c r="O28" s="11"/>
      <c r="P28" s="40">
        <v>0</v>
      </c>
      <c r="Q28" s="40"/>
      <c r="R28" s="11"/>
      <c r="S28" s="14">
        <v>314351168</v>
      </c>
      <c r="T28" s="11"/>
      <c r="U28" s="14">
        <v>667814517</v>
      </c>
      <c r="V28" s="11"/>
      <c r="W28" s="15">
        <f t="shared" si="0"/>
        <v>0.15348761980737835</v>
      </c>
    </row>
    <row r="29" spans="1:23" ht="21.75" customHeight="1">
      <c r="A29" s="43" t="s">
        <v>105</v>
      </c>
      <c r="B29" s="43"/>
      <c r="D29" s="14">
        <v>0</v>
      </c>
      <c r="E29" s="11"/>
      <c r="F29" s="14">
        <v>0</v>
      </c>
      <c r="G29" s="11"/>
      <c r="H29" s="14">
        <v>0</v>
      </c>
      <c r="I29" s="11"/>
      <c r="J29" s="24">
        <f t="shared" si="1"/>
        <v>0</v>
      </c>
      <c r="K29" s="11"/>
      <c r="L29" s="15">
        <f>J29/درآمد!$F$13*100</f>
        <v>0</v>
      </c>
      <c r="M29" s="11"/>
      <c r="N29" s="14">
        <v>0</v>
      </c>
      <c r="O29" s="11"/>
      <c r="P29" s="40">
        <v>0</v>
      </c>
      <c r="Q29" s="40"/>
      <c r="R29" s="11"/>
      <c r="S29" s="14">
        <v>1985338235</v>
      </c>
      <c r="T29" s="11"/>
      <c r="U29" s="14">
        <v>1985338235</v>
      </c>
      <c r="V29" s="11"/>
      <c r="W29" s="15">
        <f t="shared" si="0"/>
        <v>0.45630161136903163</v>
      </c>
    </row>
    <row r="30" spans="1:23" ht="21.75" customHeight="1">
      <c r="A30" s="43" t="s">
        <v>106</v>
      </c>
      <c r="B30" s="43"/>
      <c r="D30" s="14">
        <v>0</v>
      </c>
      <c r="E30" s="11"/>
      <c r="F30" s="14">
        <v>0</v>
      </c>
      <c r="G30" s="11"/>
      <c r="H30" s="14">
        <v>0</v>
      </c>
      <c r="I30" s="11"/>
      <c r="J30" s="24">
        <f t="shared" si="1"/>
        <v>0</v>
      </c>
      <c r="K30" s="11"/>
      <c r="L30" s="15">
        <f>J30/درآمد!$F$13*100</f>
        <v>0</v>
      </c>
      <c r="M30" s="11"/>
      <c r="N30" s="14">
        <v>0</v>
      </c>
      <c r="O30" s="11"/>
      <c r="P30" s="40">
        <v>0</v>
      </c>
      <c r="Q30" s="40"/>
      <c r="R30" s="11"/>
      <c r="S30" s="14">
        <v>-708344269</v>
      </c>
      <c r="T30" s="11"/>
      <c r="U30" s="14">
        <v>-708344269</v>
      </c>
      <c r="V30" s="11"/>
      <c r="W30" s="15">
        <f t="shared" si="0"/>
        <v>-0.16280280390042395</v>
      </c>
    </row>
    <row r="31" spans="1:23" ht="21.75" customHeight="1">
      <c r="A31" s="43" t="s">
        <v>107</v>
      </c>
      <c r="B31" s="43"/>
      <c r="D31" s="14">
        <v>0</v>
      </c>
      <c r="E31" s="11"/>
      <c r="F31" s="14">
        <v>0</v>
      </c>
      <c r="G31" s="11"/>
      <c r="H31" s="14">
        <v>0</v>
      </c>
      <c r="I31" s="11"/>
      <c r="J31" s="24">
        <f t="shared" si="1"/>
        <v>0</v>
      </c>
      <c r="K31" s="11"/>
      <c r="L31" s="15">
        <f>J31/درآمد!$F$13*100</f>
        <v>0</v>
      </c>
      <c r="M31" s="11"/>
      <c r="N31" s="14">
        <v>0</v>
      </c>
      <c r="O31" s="11"/>
      <c r="P31" s="40">
        <v>0</v>
      </c>
      <c r="Q31" s="40"/>
      <c r="R31" s="11"/>
      <c r="S31" s="14">
        <v>2898520014</v>
      </c>
      <c r="T31" s="11"/>
      <c r="U31" s="14">
        <v>2898520014</v>
      </c>
      <c r="V31" s="11"/>
      <c r="W31" s="15">
        <f t="shared" si="0"/>
        <v>0.66618338863230941</v>
      </c>
    </row>
    <row r="32" spans="1:23" ht="21.75" customHeight="1">
      <c r="A32" s="43" t="s">
        <v>28</v>
      </c>
      <c r="B32" s="43"/>
      <c r="D32" s="14">
        <v>1976589800</v>
      </c>
      <c r="E32" s="11"/>
      <c r="F32" s="14">
        <v>-1478569123</v>
      </c>
      <c r="G32" s="11"/>
      <c r="H32" s="14">
        <v>0</v>
      </c>
      <c r="I32" s="11"/>
      <c r="J32" s="24">
        <f t="shared" si="1"/>
        <v>498020677</v>
      </c>
      <c r="K32" s="11"/>
      <c r="L32" s="15">
        <f>J32/درآمد!$F$13*100</f>
        <v>4.2758626003797033</v>
      </c>
      <c r="M32" s="11"/>
      <c r="N32" s="14">
        <v>1976589800</v>
      </c>
      <c r="O32" s="11"/>
      <c r="P32" s="40">
        <v>2835775084</v>
      </c>
      <c r="Q32" s="40"/>
      <c r="R32" s="11"/>
      <c r="S32" s="14">
        <v>0</v>
      </c>
      <c r="T32" s="11"/>
      <c r="U32" s="14">
        <v>4812364884</v>
      </c>
      <c r="V32" s="11"/>
      <c r="W32" s="15">
        <f t="shared" si="0"/>
        <v>1.1060532721090433</v>
      </c>
    </row>
    <row r="33" spans="1:23" ht="21.75" customHeight="1">
      <c r="A33" s="43" t="s">
        <v>20</v>
      </c>
      <c r="B33" s="43"/>
      <c r="D33" s="14">
        <v>1241650259</v>
      </c>
      <c r="E33" s="11"/>
      <c r="F33" s="14">
        <v>-3139155521</v>
      </c>
      <c r="G33" s="11"/>
      <c r="H33" s="14">
        <v>0</v>
      </c>
      <c r="I33" s="11"/>
      <c r="J33" s="24">
        <f t="shared" si="1"/>
        <v>-1897505262</v>
      </c>
      <c r="K33" s="11"/>
      <c r="L33" s="15">
        <f>J33/درآمد!$F$13*100</f>
        <v>-16.2914355939673</v>
      </c>
      <c r="M33" s="11"/>
      <c r="N33" s="14">
        <v>1241650259</v>
      </c>
      <c r="O33" s="11"/>
      <c r="P33" s="40">
        <v>12423000727</v>
      </c>
      <c r="Q33" s="40"/>
      <c r="R33" s="11"/>
      <c r="S33" s="14">
        <v>0</v>
      </c>
      <c r="T33" s="11"/>
      <c r="U33" s="14">
        <v>13664650986</v>
      </c>
      <c r="V33" s="11"/>
      <c r="W33" s="15">
        <f t="shared" si="0"/>
        <v>3.1406246823767172</v>
      </c>
    </row>
    <row r="34" spans="1:23" ht="21.75" customHeight="1">
      <c r="A34" s="43" t="s">
        <v>39</v>
      </c>
      <c r="B34" s="43"/>
      <c r="D34" s="14">
        <v>0</v>
      </c>
      <c r="E34" s="11"/>
      <c r="F34" s="14">
        <v>-2914610953</v>
      </c>
      <c r="G34" s="11"/>
      <c r="H34" s="14">
        <v>0</v>
      </c>
      <c r="I34" s="11"/>
      <c r="J34" s="24">
        <f t="shared" si="1"/>
        <v>-2914610953</v>
      </c>
      <c r="K34" s="11"/>
      <c r="L34" s="15">
        <f>J34/درآمد!$F$13*100</f>
        <v>-25.02401314672673</v>
      </c>
      <c r="M34" s="11"/>
      <c r="N34" s="14">
        <v>3969346500</v>
      </c>
      <c r="O34" s="11"/>
      <c r="P34" s="40">
        <v>-761474933</v>
      </c>
      <c r="Q34" s="40"/>
      <c r="R34" s="11"/>
      <c r="S34" s="14">
        <v>0</v>
      </c>
      <c r="T34" s="11"/>
      <c r="U34" s="14">
        <v>3207871567</v>
      </c>
      <c r="V34" s="11"/>
      <c r="W34" s="15">
        <f t="shared" si="0"/>
        <v>0.73728342066962738</v>
      </c>
    </row>
    <row r="35" spans="1:23" ht="21.75" customHeight="1">
      <c r="A35" s="43" t="s">
        <v>47</v>
      </c>
      <c r="B35" s="43"/>
      <c r="D35" s="14">
        <v>3608704711</v>
      </c>
      <c r="E35" s="11"/>
      <c r="F35" s="14">
        <v>-5068071638</v>
      </c>
      <c r="G35" s="11"/>
      <c r="H35" s="14">
        <v>0</v>
      </c>
      <c r="I35" s="11"/>
      <c r="J35" s="24">
        <f t="shared" si="1"/>
        <v>-1459366927</v>
      </c>
      <c r="K35" s="11"/>
      <c r="L35" s="15">
        <f>J35/درآمد!$F$13*100</f>
        <v>-12.529705595718383</v>
      </c>
      <c r="M35" s="11"/>
      <c r="N35" s="14">
        <v>3608704711</v>
      </c>
      <c r="O35" s="11"/>
      <c r="P35" s="40">
        <v>-3105739022</v>
      </c>
      <c r="Q35" s="40"/>
      <c r="R35" s="11"/>
      <c r="S35" s="14">
        <v>0</v>
      </c>
      <c r="T35" s="11"/>
      <c r="U35" s="14">
        <v>502965689</v>
      </c>
      <c r="V35" s="11"/>
      <c r="W35" s="15">
        <f t="shared" si="0"/>
        <v>0.11559947333308433</v>
      </c>
    </row>
    <row r="36" spans="1:23" ht="21.75" customHeight="1">
      <c r="A36" s="43" t="s">
        <v>32</v>
      </c>
      <c r="B36" s="43"/>
      <c r="D36" s="14">
        <v>6588024143</v>
      </c>
      <c r="E36" s="11"/>
      <c r="F36" s="14">
        <v>7388009622</v>
      </c>
      <c r="G36" s="11"/>
      <c r="H36" s="14">
        <v>0</v>
      </c>
      <c r="I36" s="11"/>
      <c r="J36" s="24">
        <f t="shared" si="1"/>
        <v>13976033765</v>
      </c>
      <c r="K36" s="11"/>
      <c r="L36" s="15">
        <f>J36/درآمد!$F$13*100</f>
        <v>119.99421477314975</v>
      </c>
      <c r="M36" s="11"/>
      <c r="N36" s="14">
        <v>6588024143</v>
      </c>
      <c r="O36" s="11"/>
      <c r="P36" s="40">
        <v>38082523823</v>
      </c>
      <c r="Q36" s="40"/>
      <c r="R36" s="11"/>
      <c r="S36" s="14">
        <v>0</v>
      </c>
      <c r="T36" s="11"/>
      <c r="U36" s="14">
        <v>44670547966</v>
      </c>
      <c r="V36" s="11"/>
      <c r="W36" s="15">
        <f t="shared" si="0"/>
        <v>10.266886849949485</v>
      </c>
    </row>
    <row r="37" spans="1:23" ht="21.75" customHeight="1">
      <c r="A37" s="43" t="s">
        <v>31</v>
      </c>
      <c r="B37" s="43"/>
      <c r="D37" s="14">
        <v>588556347</v>
      </c>
      <c r="E37" s="11"/>
      <c r="F37" s="14">
        <v>5015918033</v>
      </c>
      <c r="G37" s="11"/>
      <c r="H37" s="14">
        <v>0</v>
      </c>
      <c r="I37" s="11"/>
      <c r="J37" s="24">
        <f t="shared" si="1"/>
        <v>5604474380</v>
      </c>
      <c r="K37" s="11"/>
      <c r="L37" s="15">
        <f>J37/درآمد!$F$13*100</f>
        <v>48.118408537941541</v>
      </c>
      <c r="M37" s="11"/>
      <c r="N37" s="14">
        <v>588556347</v>
      </c>
      <c r="O37" s="11"/>
      <c r="P37" s="40">
        <v>6683393085</v>
      </c>
      <c r="Q37" s="40"/>
      <c r="R37" s="11"/>
      <c r="S37" s="14">
        <v>0</v>
      </c>
      <c r="T37" s="11"/>
      <c r="U37" s="14">
        <v>7271949432</v>
      </c>
      <c r="V37" s="11"/>
      <c r="W37" s="15">
        <f t="shared" si="0"/>
        <v>1.6713536188032534</v>
      </c>
    </row>
    <row r="38" spans="1:23" ht="21.75" customHeight="1">
      <c r="A38" s="43" t="s">
        <v>41</v>
      </c>
      <c r="B38" s="43"/>
      <c r="D38" s="14">
        <v>0</v>
      </c>
      <c r="E38" s="11"/>
      <c r="F38" s="14">
        <v>-9627479084</v>
      </c>
      <c r="G38" s="11"/>
      <c r="H38" s="14">
        <v>0</v>
      </c>
      <c r="I38" s="11"/>
      <c r="J38" s="24">
        <f t="shared" si="1"/>
        <v>-9627479084</v>
      </c>
      <c r="K38" s="11"/>
      <c r="L38" s="15">
        <f>J38/درآمد!$F$13*100</f>
        <v>-82.658772320839702</v>
      </c>
      <c r="M38" s="11"/>
      <c r="N38" s="14">
        <v>12222893400</v>
      </c>
      <c r="O38" s="11"/>
      <c r="P38" s="40">
        <v>11424608515</v>
      </c>
      <c r="Q38" s="40"/>
      <c r="R38" s="11"/>
      <c r="S38" s="14">
        <v>0</v>
      </c>
      <c r="T38" s="11"/>
      <c r="U38" s="14">
        <v>23647501915</v>
      </c>
      <c r="V38" s="11"/>
      <c r="W38" s="15">
        <f t="shared" si="0"/>
        <v>5.4350402558316526</v>
      </c>
    </row>
    <row r="39" spans="1:23" ht="21.75" customHeight="1">
      <c r="A39" s="43" t="s">
        <v>36</v>
      </c>
      <c r="B39" s="43"/>
      <c r="D39" s="14">
        <v>0</v>
      </c>
      <c r="E39" s="11"/>
      <c r="F39" s="14">
        <v>3289375049</v>
      </c>
      <c r="G39" s="11"/>
      <c r="H39" s="14">
        <v>0</v>
      </c>
      <c r="I39" s="11"/>
      <c r="J39" s="24">
        <f t="shared" si="1"/>
        <v>3289375049</v>
      </c>
      <c r="K39" s="11"/>
      <c r="L39" s="15">
        <f>J39/درآمد!$F$13*100</f>
        <v>28.241630117380158</v>
      </c>
      <c r="M39" s="11"/>
      <c r="N39" s="14">
        <v>1137500000</v>
      </c>
      <c r="O39" s="11"/>
      <c r="P39" s="40">
        <v>6641935899</v>
      </c>
      <c r="Q39" s="40"/>
      <c r="R39" s="11"/>
      <c r="S39" s="14">
        <v>0</v>
      </c>
      <c r="T39" s="11"/>
      <c r="U39" s="14">
        <v>7779435899</v>
      </c>
      <c r="V39" s="11"/>
      <c r="W39" s="15">
        <f t="shared" si="0"/>
        <v>1.7879921283316196</v>
      </c>
    </row>
    <row r="40" spans="1:23" ht="21.75" customHeight="1">
      <c r="A40" s="43" t="s">
        <v>33</v>
      </c>
      <c r="B40" s="43"/>
      <c r="D40" s="14">
        <v>1716637272</v>
      </c>
      <c r="E40" s="11"/>
      <c r="F40" s="14">
        <v>-3894659750</v>
      </c>
      <c r="G40" s="11"/>
      <c r="H40" s="14">
        <v>0</v>
      </c>
      <c r="I40" s="11"/>
      <c r="J40" s="24">
        <f t="shared" si="1"/>
        <v>-2178022478</v>
      </c>
      <c r="K40" s="11"/>
      <c r="L40" s="15">
        <f>J40/درآمد!$F$13*100</f>
        <v>-18.699875901872495</v>
      </c>
      <c r="M40" s="11"/>
      <c r="N40" s="14">
        <v>1716637272</v>
      </c>
      <c r="O40" s="11"/>
      <c r="P40" s="40">
        <v>-5132377335</v>
      </c>
      <c r="Q40" s="40"/>
      <c r="R40" s="11"/>
      <c r="S40" s="14">
        <v>0</v>
      </c>
      <c r="T40" s="11"/>
      <c r="U40" s="14">
        <v>-3415740063</v>
      </c>
      <c r="V40" s="11"/>
      <c r="W40" s="15">
        <f t="shared" si="0"/>
        <v>-0.78505902283429185</v>
      </c>
    </row>
    <row r="41" spans="1:23" ht="21.75" customHeight="1">
      <c r="A41" s="43" t="s">
        <v>27</v>
      </c>
      <c r="B41" s="43"/>
      <c r="D41" s="14">
        <v>13103041256</v>
      </c>
      <c r="E41" s="11"/>
      <c r="F41" s="14">
        <v>-21596824420</v>
      </c>
      <c r="G41" s="11"/>
      <c r="H41" s="14">
        <v>0</v>
      </c>
      <c r="I41" s="11"/>
      <c r="J41" s="24">
        <f t="shared" si="1"/>
        <v>-8493783164</v>
      </c>
      <c r="K41" s="11"/>
      <c r="L41" s="15">
        <f>J41/درآمد!$F$13*100</f>
        <v>-72.92518452337751</v>
      </c>
      <c r="M41" s="11"/>
      <c r="N41" s="14">
        <v>13103041256</v>
      </c>
      <c r="O41" s="11"/>
      <c r="P41" s="40">
        <v>16746939356</v>
      </c>
      <c r="Q41" s="40"/>
      <c r="R41" s="11"/>
      <c r="S41" s="14">
        <v>0</v>
      </c>
      <c r="T41" s="11"/>
      <c r="U41" s="14">
        <v>29849980612</v>
      </c>
      <c r="V41" s="11"/>
      <c r="W41" s="15">
        <f t="shared" si="0"/>
        <v>6.860591315106543</v>
      </c>
    </row>
    <row r="42" spans="1:23" ht="21.75" customHeight="1">
      <c r="A42" s="43" t="s">
        <v>42</v>
      </c>
      <c r="B42" s="43"/>
      <c r="D42" s="14">
        <v>0</v>
      </c>
      <c r="E42" s="11"/>
      <c r="F42" s="14">
        <v>43425997436</v>
      </c>
      <c r="G42" s="11"/>
      <c r="H42" s="14">
        <v>0</v>
      </c>
      <c r="I42" s="11"/>
      <c r="J42" s="24">
        <f t="shared" si="1"/>
        <v>43425997436</v>
      </c>
      <c r="K42" s="11"/>
      <c r="L42" s="15">
        <f>J42/درآمد!$F$13*100</f>
        <v>372.84315068865561</v>
      </c>
      <c r="M42" s="11"/>
      <c r="N42" s="14">
        <v>5283411251</v>
      </c>
      <c r="O42" s="11"/>
      <c r="P42" s="40">
        <v>73710588446</v>
      </c>
      <c r="Q42" s="40"/>
      <c r="R42" s="11"/>
      <c r="S42" s="14">
        <v>0</v>
      </c>
      <c r="T42" s="11"/>
      <c r="U42" s="14">
        <v>78993999697</v>
      </c>
      <c r="V42" s="11"/>
      <c r="W42" s="15">
        <f t="shared" si="0"/>
        <v>18.155641550028324</v>
      </c>
    </row>
    <row r="43" spans="1:23" ht="21.75" customHeight="1">
      <c r="A43" s="43" t="s">
        <v>44</v>
      </c>
      <c r="B43" s="43"/>
      <c r="D43" s="14">
        <v>2979791376</v>
      </c>
      <c r="E43" s="11"/>
      <c r="F43" s="14">
        <v>0</v>
      </c>
      <c r="G43" s="11"/>
      <c r="H43" s="14">
        <v>0</v>
      </c>
      <c r="I43" s="11"/>
      <c r="J43" s="24">
        <f t="shared" si="1"/>
        <v>2979791376</v>
      </c>
      <c r="K43" s="11"/>
      <c r="L43" s="15">
        <f>J43/درآمد!$F$13*100</f>
        <v>25.583633551769928</v>
      </c>
      <c r="M43" s="11"/>
      <c r="N43" s="14">
        <v>2979791376</v>
      </c>
      <c r="O43" s="11"/>
      <c r="P43" s="40">
        <v>-20745202118</v>
      </c>
      <c r="Q43" s="40"/>
      <c r="R43" s="11"/>
      <c r="S43" s="14">
        <v>0</v>
      </c>
      <c r="T43" s="11"/>
      <c r="U43" s="14">
        <v>-17765410742</v>
      </c>
      <c r="V43" s="11"/>
      <c r="W43" s="15">
        <f t="shared" si="0"/>
        <v>-4.0831256887606884</v>
      </c>
    </row>
    <row r="44" spans="1:23" ht="21.75" customHeight="1">
      <c r="A44" s="43" t="s">
        <v>23</v>
      </c>
      <c r="B44" s="43"/>
      <c r="D44" s="14">
        <v>1510344828</v>
      </c>
      <c r="E44" s="11"/>
      <c r="F44" s="14">
        <v>-277723430</v>
      </c>
      <c r="G44" s="11"/>
      <c r="H44" s="14">
        <v>0</v>
      </c>
      <c r="I44" s="11"/>
      <c r="J44" s="24">
        <f t="shared" si="1"/>
        <v>1232621398</v>
      </c>
      <c r="K44" s="11"/>
      <c r="L44" s="15">
        <f>J44/درآمد!$F$13*100</f>
        <v>10.582933559876965</v>
      </c>
      <c r="M44" s="11"/>
      <c r="N44" s="14">
        <v>1510344828</v>
      </c>
      <c r="O44" s="11"/>
      <c r="P44" s="40">
        <v>765070026</v>
      </c>
      <c r="Q44" s="40"/>
      <c r="R44" s="11"/>
      <c r="S44" s="14">
        <v>0</v>
      </c>
      <c r="T44" s="11"/>
      <c r="U44" s="14">
        <v>2275414854</v>
      </c>
      <c r="V44" s="11"/>
      <c r="W44" s="15">
        <f t="shared" si="0"/>
        <v>0.52297157537654027</v>
      </c>
    </row>
    <row r="45" spans="1:23" ht="21.75" customHeight="1">
      <c r="A45" s="43" t="s">
        <v>40</v>
      </c>
      <c r="B45" s="43"/>
      <c r="D45" s="14">
        <v>0</v>
      </c>
      <c r="E45" s="11"/>
      <c r="F45" s="14">
        <v>-457177598</v>
      </c>
      <c r="G45" s="11"/>
      <c r="H45" s="14">
        <v>0</v>
      </c>
      <c r="I45" s="11"/>
      <c r="J45" s="24">
        <f t="shared" si="1"/>
        <v>-457177598</v>
      </c>
      <c r="K45" s="11"/>
      <c r="L45" s="15">
        <f>J45/درآمد!$F$13*100</f>
        <v>-3.9251956460828366</v>
      </c>
      <c r="M45" s="11"/>
      <c r="N45" s="14">
        <v>820659667</v>
      </c>
      <c r="O45" s="11"/>
      <c r="P45" s="40">
        <v>-2230770485</v>
      </c>
      <c r="Q45" s="40"/>
      <c r="R45" s="11"/>
      <c r="S45" s="14">
        <v>0</v>
      </c>
      <c r="T45" s="11"/>
      <c r="U45" s="14">
        <v>-1410110818</v>
      </c>
      <c r="V45" s="11"/>
      <c r="W45" s="15">
        <f t="shared" si="0"/>
        <v>-0.32409381289244316</v>
      </c>
    </row>
    <row r="46" spans="1:23" ht="21.75" customHeight="1">
      <c r="A46" s="43" t="s">
        <v>26</v>
      </c>
      <c r="B46" s="43"/>
      <c r="D46" s="14">
        <v>523468057</v>
      </c>
      <c r="E46" s="11"/>
      <c r="F46" s="14">
        <v>1334603149</v>
      </c>
      <c r="G46" s="11"/>
      <c r="H46" s="14">
        <v>0</v>
      </c>
      <c r="I46" s="11"/>
      <c r="J46" s="24">
        <f t="shared" si="1"/>
        <v>1858071206</v>
      </c>
      <c r="K46" s="11"/>
      <c r="L46" s="15">
        <f>J46/درآمد!$F$13*100</f>
        <v>15.952866106757677</v>
      </c>
      <c r="M46" s="11"/>
      <c r="N46" s="14">
        <v>523468057</v>
      </c>
      <c r="O46" s="11"/>
      <c r="P46" s="40">
        <v>1560919548</v>
      </c>
      <c r="Q46" s="40"/>
      <c r="R46" s="11"/>
      <c r="S46" s="14">
        <v>0</v>
      </c>
      <c r="T46" s="11"/>
      <c r="U46" s="14">
        <v>2084387605</v>
      </c>
      <c r="V46" s="11"/>
      <c r="W46" s="15">
        <f t="shared" si="0"/>
        <v>0.47906669307617333</v>
      </c>
    </row>
    <row r="47" spans="1:23" ht="21.75" customHeight="1">
      <c r="A47" s="43" t="s">
        <v>34</v>
      </c>
      <c r="B47" s="43"/>
      <c r="D47" s="14">
        <v>224506286</v>
      </c>
      <c r="E47" s="11"/>
      <c r="F47" s="14">
        <v>-240317870</v>
      </c>
      <c r="G47" s="11"/>
      <c r="H47" s="14">
        <v>0</v>
      </c>
      <c r="I47" s="11"/>
      <c r="J47" s="24">
        <f t="shared" si="1"/>
        <v>-15811584</v>
      </c>
      <c r="K47" s="11"/>
      <c r="L47" s="15">
        <f>J47/درآمد!$F$13*100</f>
        <v>-0.13575372228643856</v>
      </c>
      <c r="M47" s="11"/>
      <c r="N47" s="14">
        <v>224506286</v>
      </c>
      <c r="O47" s="11"/>
      <c r="P47" s="40">
        <v>-424776489</v>
      </c>
      <c r="Q47" s="40"/>
      <c r="R47" s="11"/>
      <c r="S47" s="14">
        <v>0</v>
      </c>
      <c r="T47" s="11"/>
      <c r="U47" s="14">
        <v>-200270203</v>
      </c>
      <c r="V47" s="11"/>
      <c r="W47" s="15">
        <f t="shared" si="0"/>
        <v>-4.6029243142090129E-2</v>
      </c>
    </row>
    <row r="48" spans="1:23" ht="21.75" customHeight="1">
      <c r="A48" s="43" t="s">
        <v>57</v>
      </c>
      <c r="B48" s="43"/>
      <c r="D48" s="14">
        <v>0</v>
      </c>
      <c r="E48" s="11"/>
      <c r="F48" s="14">
        <v>4870038888</v>
      </c>
      <c r="G48" s="11"/>
      <c r="H48" s="14">
        <v>0</v>
      </c>
      <c r="I48" s="11"/>
      <c r="J48" s="24">
        <f t="shared" si="1"/>
        <v>4870038888</v>
      </c>
      <c r="K48" s="11"/>
      <c r="L48" s="15">
        <f>J48/درآمد!$F$13*100</f>
        <v>41.812756187217424</v>
      </c>
      <c r="M48" s="11"/>
      <c r="N48" s="14">
        <v>0</v>
      </c>
      <c r="O48" s="11"/>
      <c r="P48" s="40">
        <v>4870038888</v>
      </c>
      <c r="Q48" s="40"/>
      <c r="R48" s="11"/>
      <c r="S48" s="14">
        <v>0</v>
      </c>
      <c r="T48" s="11"/>
      <c r="U48" s="14">
        <v>4870038888</v>
      </c>
      <c r="V48" s="11"/>
      <c r="W48" s="15">
        <f t="shared" si="0"/>
        <v>1.1193088174339456</v>
      </c>
    </row>
    <row r="49" spans="1:23" ht="21.75" customHeight="1">
      <c r="A49" s="43" t="s">
        <v>46</v>
      </c>
      <c r="B49" s="43"/>
      <c r="D49" s="14">
        <v>0</v>
      </c>
      <c r="E49" s="11"/>
      <c r="F49" s="14">
        <v>-2231352794</v>
      </c>
      <c r="G49" s="11"/>
      <c r="H49" s="14">
        <v>0</v>
      </c>
      <c r="I49" s="11"/>
      <c r="J49" s="24">
        <f t="shared" si="1"/>
        <v>-2231352794</v>
      </c>
      <c r="K49" s="11"/>
      <c r="L49" s="15">
        <f>J49/درآمد!$F$13*100</f>
        <v>-19.157754689204111</v>
      </c>
      <c r="M49" s="11"/>
      <c r="N49" s="14">
        <v>0</v>
      </c>
      <c r="O49" s="11"/>
      <c r="P49" s="40">
        <v>11904516546</v>
      </c>
      <c r="Q49" s="40"/>
      <c r="R49" s="11"/>
      <c r="S49" s="14">
        <v>0</v>
      </c>
      <c r="T49" s="11"/>
      <c r="U49" s="14">
        <v>11904516546</v>
      </c>
      <c r="V49" s="11"/>
      <c r="W49" s="15">
        <f t="shared" si="0"/>
        <v>2.7360829438259917</v>
      </c>
    </row>
    <row r="50" spans="1:23" ht="21.75" customHeight="1">
      <c r="A50" s="43" t="s">
        <v>43</v>
      </c>
      <c r="B50" s="43"/>
      <c r="D50" s="14">
        <v>0</v>
      </c>
      <c r="E50" s="11"/>
      <c r="F50" s="14">
        <v>2393460490</v>
      </c>
      <c r="G50" s="11"/>
      <c r="H50" s="14">
        <v>0</v>
      </c>
      <c r="I50" s="11"/>
      <c r="J50" s="24">
        <f t="shared" si="1"/>
        <v>2393460490</v>
      </c>
      <c r="K50" s="11"/>
      <c r="L50" s="15">
        <f>J50/درآمد!$F$13*100</f>
        <v>20.549564842018555</v>
      </c>
      <c r="M50" s="11"/>
      <c r="N50" s="14">
        <v>0</v>
      </c>
      <c r="O50" s="11"/>
      <c r="P50" s="40">
        <v>2122879027</v>
      </c>
      <c r="Q50" s="40"/>
      <c r="R50" s="11"/>
      <c r="S50" s="14">
        <v>0</v>
      </c>
      <c r="T50" s="11"/>
      <c r="U50" s="14">
        <v>2122879027</v>
      </c>
      <c r="V50" s="11"/>
      <c r="W50" s="15">
        <f t="shared" si="0"/>
        <v>0.48791339615822288</v>
      </c>
    </row>
    <row r="51" spans="1:23" ht="21.75" customHeight="1">
      <c r="A51" s="43" t="s">
        <v>25</v>
      </c>
      <c r="B51" s="43"/>
      <c r="D51" s="14">
        <v>0</v>
      </c>
      <c r="E51" s="11"/>
      <c r="F51" s="14">
        <v>-9158468728</v>
      </c>
      <c r="G51" s="11"/>
      <c r="H51" s="14">
        <v>0</v>
      </c>
      <c r="I51" s="11"/>
      <c r="J51" s="24">
        <f t="shared" si="1"/>
        <v>-9158468728</v>
      </c>
      <c r="K51" s="11"/>
      <c r="L51" s="15">
        <f>J51/درآمد!$F$13*100</f>
        <v>-78.631984010580098</v>
      </c>
      <c r="M51" s="11"/>
      <c r="N51" s="14">
        <v>0</v>
      </c>
      <c r="O51" s="11"/>
      <c r="P51" s="40">
        <v>-2777924163</v>
      </c>
      <c r="Q51" s="40"/>
      <c r="R51" s="11"/>
      <c r="S51" s="14">
        <v>0</v>
      </c>
      <c r="T51" s="11"/>
      <c r="U51" s="14">
        <v>-2777924163</v>
      </c>
      <c r="V51" s="11"/>
      <c r="W51" s="15">
        <f t="shared" si="0"/>
        <v>-0.63846615629092973</v>
      </c>
    </row>
    <row r="52" spans="1:23" ht="21.75" customHeight="1">
      <c r="A52" s="43" t="s">
        <v>24</v>
      </c>
      <c r="B52" s="43"/>
      <c r="D52" s="14">
        <v>0</v>
      </c>
      <c r="E52" s="11"/>
      <c r="F52" s="14">
        <v>-19449306405</v>
      </c>
      <c r="G52" s="11"/>
      <c r="H52" s="14">
        <v>0</v>
      </c>
      <c r="I52" s="11"/>
      <c r="J52" s="24">
        <f t="shared" si="1"/>
        <v>-19449306405</v>
      </c>
      <c r="K52" s="11"/>
      <c r="L52" s="15">
        <f>J52/درآمد!$F$13*100</f>
        <v>-166.98616282645816</v>
      </c>
      <c r="M52" s="11"/>
      <c r="N52" s="14">
        <v>0</v>
      </c>
      <c r="O52" s="11"/>
      <c r="P52" s="40">
        <v>2574432538</v>
      </c>
      <c r="Q52" s="40"/>
      <c r="R52" s="11"/>
      <c r="S52" s="14">
        <v>0</v>
      </c>
      <c r="T52" s="11"/>
      <c r="U52" s="14">
        <v>2574432538</v>
      </c>
      <c r="V52" s="11"/>
      <c r="W52" s="15">
        <f t="shared" si="0"/>
        <v>0.59169651535485879</v>
      </c>
    </row>
    <row r="53" spans="1:23" ht="21.75" customHeight="1">
      <c r="A53" s="43" t="s">
        <v>50</v>
      </c>
      <c r="B53" s="43"/>
      <c r="D53" s="14">
        <v>0</v>
      </c>
      <c r="E53" s="11"/>
      <c r="F53" s="14">
        <v>11398296224</v>
      </c>
      <c r="G53" s="11"/>
      <c r="H53" s="14">
        <v>0</v>
      </c>
      <c r="I53" s="11"/>
      <c r="J53" s="24">
        <f t="shared" si="1"/>
        <v>11398296224</v>
      </c>
      <c r="K53" s="11"/>
      <c r="L53" s="15">
        <f>J53/درآمد!$F$13*100</f>
        <v>97.862500058909802</v>
      </c>
      <c r="M53" s="11"/>
      <c r="N53" s="14">
        <v>0</v>
      </c>
      <c r="O53" s="11"/>
      <c r="P53" s="40">
        <v>29162133095</v>
      </c>
      <c r="Q53" s="40"/>
      <c r="R53" s="11"/>
      <c r="S53" s="14">
        <v>0</v>
      </c>
      <c r="T53" s="11"/>
      <c r="U53" s="14">
        <v>29162133095</v>
      </c>
      <c r="V53" s="11"/>
      <c r="W53" s="15">
        <f t="shared" si="0"/>
        <v>6.7024993966363953</v>
      </c>
    </row>
    <row r="54" spans="1:23" ht="21.75" customHeight="1">
      <c r="A54" s="43" t="s">
        <v>45</v>
      </c>
      <c r="B54" s="43"/>
      <c r="D54" s="14">
        <v>0</v>
      </c>
      <c r="E54" s="11"/>
      <c r="F54" s="14">
        <v>0</v>
      </c>
      <c r="G54" s="11"/>
      <c r="H54" s="14">
        <v>0</v>
      </c>
      <c r="I54" s="11"/>
      <c r="J54" s="24">
        <f t="shared" si="1"/>
        <v>0</v>
      </c>
      <c r="K54" s="11"/>
      <c r="L54" s="15">
        <f>J54/درآمد!$F$13*100</f>
        <v>0</v>
      </c>
      <c r="M54" s="11"/>
      <c r="N54" s="14">
        <v>0</v>
      </c>
      <c r="O54" s="11"/>
      <c r="P54" s="40">
        <v>-58547548101</v>
      </c>
      <c r="Q54" s="40"/>
      <c r="R54" s="11"/>
      <c r="S54" s="14">
        <v>0</v>
      </c>
      <c r="T54" s="11"/>
      <c r="U54" s="14">
        <v>-58547548101</v>
      </c>
      <c r="V54" s="11"/>
      <c r="W54" s="15">
        <f t="shared" si="0"/>
        <v>-13.456316948528515</v>
      </c>
    </row>
    <row r="55" spans="1:23" ht="21.75" customHeight="1">
      <c r="A55" s="39" t="s">
        <v>22</v>
      </c>
      <c r="B55" s="39"/>
      <c r="D55" s="16">
        <v>0</v>
      </c>
      <c r="E55" s="11"/>
      <c r="F55" s="16">
        <v>-3864780019</v>
      </c>
      <c r="G55" s="11"/>
      <c r="H55" s="16">
        <v>0</v>
      </c>
      <c r="I55" s="11"/>
      <c r="J55" s="24">
        <f t="shared" si="1"/>
        <v>-3864780019</v>
      </c>
      <c r="K55" s="11"/>
      <c r="L55" s="17">
        <f>J55/درآمد!$F$13*100</f>
        <v>-33.181892048102377</v>
      </c>
      <c r="M55" s="11"/>
      <c r="N55" s="16">
        <v>0</v>
      </c>
      <c r="O55" s="11"/>
      <c r="P55" s="40">
        <v>34753498495</v>
      </c>
      <c r="Q55" s="50"/>
      <c r="R55" s="11"/>
      <c r="S55" s="16">
        <v>0</v>
      </c>
      <c r="T55" s="11"/>
      <c r="U55" s="16">
        <v>34753498495</v>
      </c>
      <c r="V55" s="11"/>
      <c r="W55" s="17">
        <f t="shared" si="0"/>
        <v>7.9875948009331097</v>
      </c>
    </row>
    <row r="56" spans="1:23" ht="21.75" customHeight="1">
      <c r="A56" s="42" t="s">
        <v>58</v>
      </c>
      <c r="B56" s="42"/>
      <c r="D56" s="18">
        <v>53703400224</v>
      </c>
      <c r="E56" s="11"/>
      <c r="F56" s="18">
        <v>-65647442518</v>
      </c>
      <c r="G56" s="11"/>
      <c r="H56" s="18">
        <f>SUM(H9:H55)</f>
        <v>23441958308</v>
      </c>
      <c r="I56" s="11"/>
      <c r="J56" s="18">
        <f>SUM(J9:J55)</f>
        <v>11497916014</v>
      </c>
      <c r="K56" s="11"/>
      <c r="L56" s="19">
        <f>SUM(L9:L55)</f>
        <v>98.717806984888398</v>
      </c>
      <c r="M56" s="11"/>
      <c r="N56" s="18">
        <v>93652454097</v>
      </c>
      <c r="O56" s="11"/>
      <c r="P56" s="11"/>
      <c r="Q56" s="18">
        <v>303870111500</v>
      </c>
      <c r="R56" s="11"/>
      <c r="S56" s="18">
        <v>36551276712</v>
      </c>
      <c r="T56" s="11"/>
      <c r="U56" s="18">
        <v>434073842309</v>
      </c>
      <c r="V56" s="11"/>
      <c r="W56" s="19">
        <f>SUM(W9:W55)</f>
        <v>99.765667233393941</v>
      </c>
    </row>
    <row r="57" spans="1:23">
      <c r="J57" s="25"/>
    </row>
    <row r="59" spans="1:23">
      <c r="D59" s="25"/>
      <c r="F59" s="25"/>
      <c r="H59" s="25"/>
    </row>
    <row r="60" spans="1:23">
      <c r="J60" s="25"/>
    </row>
    <row r="61" spans="1:23">
      <c r="D61" s="25"/>
      <c r="E61" s="25"/>
      <c r="F61" s="25"/>
      <c r="G61" s="25"/>
      <c r="H61" s="25"/>
    </row>
    <row r="62" spans="1:23">
      <c r="J62" s="25"/>
    </row>
    <row r="63" spans="1:23">
      <c r="J63" s="25"/>
    </row>
    <row r="64" spans="1:23">
      <c r="J64" s="25"/>
    </row>
    <row r="65" spans="10:10">
      <c r="J65" s="25"/>
    </row>
    <row r="67" spans="10:10">
      <c r="J67" s="25"/>
    </row>
    <row r="68" spans="10:10">
      <c r="J68" s="25"/>
    </row>
    <row r="70" spans="10:10">
      <c r="J70" s="25"/>
    </row>
    <row r="71" spans="10:10">
      <c r="J71" s="25"/>
    </row>
  </sheetData>
  <mergeCells count="10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0"/>
  <sheetViews>
    <sheetView rightToLeft="1" workbookViewId="0">
      <selection activeCell="H18" sqref="H1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6" max="16" width="18.85546875" customWidth="1"/>
    <col min="17" max="17" width="19.7109375" customWidth="1"/>
    <col min="18" max="18" width="10.85546875" bestFit="1" customWidth="1"/>
    <col min="19" max="19" width="15" customWidth="1"/>
    <col min="20" max="20" width="16.5703125" customWidth="1"/>
    <col min="21" max="21" width="14" customWidth="1"/>
  </cols>
  <sheetData>
    <row r="1" spans="1:2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21" ht="21.7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</row>
    <row r="3" spans="1:2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21" ht="14.45" customHeight="1"/>
    <row r="5" spans="1:21" ht="14.45" customHeight="1">
      <c r="A5" s="1" t="s">
        <v>108</v>
      </c>
      <c r="B5" s="49" t="s">
        <v>109</v>
      </c>
      <c r="C5" s="49"/>
      <c r="D5" s="49"/>
      <c r="E5" s="49"/>
      <c r="F5" s="49"/>
      <c r="G5" s="49"/>
      <c r="H5" s="49"/>
      <c r="I5" s="49"/>
      <c r="J5" s="49"/>
    </row>
    <row r="6" spans="1:21" ht="14.45" customHeight="1">
      <c r="D6" s="44" t="s">
        <v>94</v>
      </c>
      <c r="E6" s="44"/>
      <c r="F6" s="44"/>
      <c r="H6" s="44" t="s">
        <v>95</v>
      </c>
      <c r="I6" s="44"/>
      <c r="J6" s="44"/>
    </row>
    <row r="7" spans="1:21" ht="42.75" customHeight="1">
      <c r="A7" s="44" t="s">
        <v>110</v>
      </c>
      <c r="B7" s="44"/>
      <c r="D7" s="10" t="s">
        <v>111</v>
      </c>
      <c r="E7" s="3"/>
      <c r="F7" s="10" t="s">
        <v>112</v>
      </c>
      <c r="H7" s="10" t="s">
        <v>111</v>
      </c>
      <c r="I7" s="3"/>
      <c r="J7" s="10" t="s">
        <v>112</v>
      </c>
    </row>
    <row r="8" spans="1:21" ht="21.75" customHeight="1">
      <c r="A8" s="45" t="s">
        <v>147</v>
      </c>
      <c r="B8" s="45"/>
      <c r="D8" s="12">
        <v>7726069</v>
      </c>
      <c r="E8" s="11"/>
      <c r="F8" s="13">
        <f>D8/$D$10*100</f>
        <v>17.408229359372289</v>
      </c>
      <c r="G8" s="11"/>
      <c r="H8" s="12">
        <v>40995928</v>
      </c>
      <c r="I8" s="11"/>
      <c r="J8" s="13">
        <f>H8/$H$10*100</f>
        <v>7.7047474402526337</v>
      </c>
    </row>
    <row r="9" spans="1:21" ht="21.75" customHeight="1">
      <c r="A9" s="39" t="s">
        <v>149</v>
      </c>
      <c r="B9" s="39"/>
      <c r="D9" s="16">
        <v>36655636</v>
      </c>
      <c r="E9" s="11"/>
      <c r="F9" s="17">
        <f>D9/$D$10*100</f>
        <v>82.591770640627701</v>
      </c>
      <c r="G9" s="11"/>
      <c r="H9" s="16">
        <f>454435027+D9</f>
        <v>491090663</v>
      </c>
      <c r="I9" s="11"/>
      <c r="J9" s="31">
        <f>H9/$H$10*100</f>
        <v>92.295252559747368</v>
      </c>
    </row>
    <row r="10" spans="1:21" ht="21.75" customHeight="1">
      <c r="A10" s="42" t="s">
        <v>58</v>
      </c>
      <c r="B10" s="42"/>
      <c r="D10" s="18">
        <f>SUM(D8:D9)</f>
        <v>44381705</v>
      </c>
      <c r="E10" s="11"/>
      <c r="F10" s="18">
        <f>SUM(F8:F9)</f>
        <v>99.999999999999986</v>
      </c>
      <c r="G10" s="11"/>
      <c r="H10" s="18">
        <f>SUM(H8:H9)</f>
        <v>532086591</v>
      </c>
      <c r="I10" s="11"/>
      <c r="J10" s="18">
        <f>SUM(J8:J9)</f>
        <v>100</v>
      </c>
      <c r="P10" s="28"/>
      <c r="Q10" s="28"/>
      <c r="R10" s="28"/>
      <c r="S10" s="28"/>
      <c r="T10" s="28"/>
      <c r="U10" s="28"/>
    </row>
    <row r="11" spans="1:21">
      <c r="P11" s="28"/>
      <c r="Q11" s="28"/>
      <c r="R11" s="28"/>
      <c r="S11" s="28"/>
      <c r="T11" s="28"/>
      <c r="U11" s="28"/>
    </row>
    <row r="12" spans="1:21">
      <c r="P12" s="28"/>
      <c r="Q12" s="28"/>
      <c r="R12" s="28"/>
      <c r="S12" s="28"/>
      <c r="T12" s="28"/>
      <c r="U12" s="28"/>
    </row>
    <row r="13" spans="1:21">
      <c r="H13" s="25"/>
      <c r="P13" s="28"/>
      <c r="Q13" s="28"/>
      <c r="R13" s="28"/>
      <c r="S13" s="28"/>
      <c r="T13" s="28"/>
      <c r="U13" s="28"/>
    </row>
    <row r="14" spans="1:21">
      <c r="P14" s="28"/>
      <c r="Q14" s="28"/>
      <c r="S14" s="28"/>
      <c r="T14" s="28"/>
      <c r="U14" s="28"/>
    </row>
    <row r="15" spans="1:21">
      <c r="P15" s="28"/>
      <c r="Q15" s="28"/>
      <c r="R15" s="28"/>
      <c r="S15" s="28"/>
      <c r="T15" s="28"/>
      <c r="U15" s="28"/>
    </row>
    <row r="16" spans="1:21">
      <c r="P16" s="28"/>
      <c r="Q16" s="28"/>
      <c r="R16" s="28"/>
      <c r="S16" s="28"/>
      <c r="T16" s="28"/>
      <c r="U16" s="28"/>
    </row>
    <row r="17" spans="16:21">
      <c r="P17" s="28"/>
      <c r="Q17" s="28"/>
      <c r="R17" s="28"/>
      <c r="S17" s="28"/>
      <c r="T17" s="28"/>
      <c r="U17" s="28"/>
    </row>
    <row r="18" spans="16:21">
      <c r="P18" s="28"/>
      <c r="Q18" s="28"/>
      <c r="R18" s="28"/>
      <c r="S18" s="28"/>
      <c r="T18" s="28"/>
      <c r="U18" s="28"/>
    </row>
    <row r="19" spans="16:21">
      <c r="P19" s="28"/>
      <c r="Q19" s="28"/>
      <c r="R19" s="28"/>
      <c r="S19" s="28"/>
      <c r="T19" s="28"/>
      <c r="U19" s="28"/>
    </row>
    <row r="20" spans="16:21">
      <c r="P20" s="28"/>
      <c r="Q20" s="28"/>
      <c r="R20" s="28"/>
      <c r="S20" s="28"/>
      <c r="T20" s="28"/>
      <c r="U20" s="28"/>
    </row>
    <row r="21" spans="16:21">
      <c r="P21" s="28"/>
      <c r="Q21" s="28"/>
      <c r="R21" s="28"/>
      <c r="S21" s="28"/>
      <c r="T21" s="28"/>
      <c r="U21" s="28"/>
    </row>
    <row r="22" spans="16:21">
      <c r="P22" s="28"/>
      <c r="Q22" s="28"/>
      <c r="R22" s="28"/>
      <c r="S22" s="28"/>
      <c r="T22" s="28"/>
      <c r="U22" s="28"/>
    </row>
    <row r="23" spans="16:21">
      <c r="P23" s="28"/>
      <c r="Q23" s="28"/>
      <c r="R23" s="28"/>
      <c r="S23" s="28"/>
      <c r="T23" s="28"/>
      <c r="U23" s="28"/>
    </row>
    <row r="24" spans="16:21">
      <c r="Q24" s="28"/>
    </row>
    <row r="25" spans="16:21">
      <c r="Q25" s="28"/>
      <c r="R25" s="29"/>
      <c r="S25" s="29"/>
      <c r="T25" s="29"/>
    </row>
    <row r="26" spans="16:21">
      <c r="Q26" s="28"/>
    </row>
    <row r="27" spans="16:21">
      <c r="Q27" s="28"/>
    </row>
    <row r="28" spans="16:21">
      <c r="R28" s="29"/>
    </row>
    <row r="30" spans="16:21">
      <c r="S30" s="29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F15" sqref="F1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8" t="s">
        <v>0</v>
      </c>
      <c r="B1" s="48"/>
      <c r="C1" s="48"/>
      <c r="D1" s="48"/>
      <c r="E1" s="48"/>
      <c r="F1" s="48"/>
    </row>
    <row r="2" spans="1:6" ht="21.75" customHeight="1">
      <c r="A2" s="48" t="s">
        <v>75</v>
      </c>
      <c r="B2" s="48"/>
      <c r="C2" s="48"/>
      <c r="D2" s="48"/>
      <c r="E2" s="48"/>
      <c r="F2" s="48"/>
    </row>
    <row r="3" spans="1:6" ht="21.75" customHeight="1">
      <c r="A3" s="48" t="s">
        <v>2</v>
      </c>
      <c r="B3" s="48"/>
      <c r="C3" s="48"/>
      <c r="D3" s="48"/>
      <c r="E3" s="48"/>
      <c r="F3" s="48"/>
    </row>
    <row r="4" spans="1:6" ht="14.45" customHeight="1"/>
    <row r="5" spans="1:6" ht="29.1" customHeight="1">
      <c r="A5" s="1" t="s">
        <v>113</v>
      </c>
      <c r="B5" s="49" t="s">
        <v>90</v>
      </c>
      <c r="C5" s="49"/>
      <c r="D5" s="49"/>
      <c r="E5" s="49"/>
      <c r="F5" s="49"/>
    </row>
    <row r="6" spans="1:6" ht="14.45" customHeight="1">
      <c r="D6" s="2" t="s">
        <v>94</v>
      </c>
      <c r="F6" s="2" t="s">
        <v>9</v>
      </c>
    </row>
    <row r="7" spans="1:6" ht="14.45" customHeight="1">
      <c r="A7" s="44" t="s">
        <v>90</v>
      </c>
      <c r="B7" s="44"/>
      <c r="D7" s="4" t="s">
        <v>72</v>
      </c>
      <c r="F7" s="4" t="s">
        <v>72</v>
      </c>
    </row>
    <row r="8" spans="1:6" ht="21.75" customHeight="1">
      <c r="A8" s="45" t="s">
        <v>90</v>
      </c>
      <c r="B8" s="45"/>
      <c r="D8" s="12">
        <v>0</v>
      </c>
      <c r="E8" s="11"/>
      <c r="F8" s="12">
        <v>272850056</v>
      </c>
    </row>
    <row r="9" spans="1:6" ht="21.75" customHeight="1">
      <c r="A9" s="43" t="s">
        <v>114</v>
      </c>
      <c r="B9" s="43"/>
      <c r="D9" s="14">
        <v>0</v>
      </c>
      <c r="E9" s="11"/>
      <c r="F9" s="14">
        <v>1621402</v>
      </c>
    </row>
    <row r="10" spans="1:6" ht="21.75" customHeight="1">
      <c r="A10" s="39" t="s">
        <v>115</v>
      </c>
      <c r="B10" s="39"/>
      <c r="D10" s="16">
        <v>104958602</v>
      </c>
      <c r="E10" s="11"/>
      <c r="F10" s="16">
        <v>250160268</v>
      </c>
    </row>
    <row r="11" spans="1:6" ht="21.75" customHeight="1" thickBot="1">
      <c r="A11" s="42" t="s">
        <v>58</v>
      </c>
      <c r="B11" s="42"/>
      <c r="D11" s="18">
        <f>SUM(D8:D10)</f>
        <v>104958602</v>
      </c>
      <c r="E11" s="11"/>
      <c r="F11" s="23">
        <f>SUM(F8:F10)</f>
        <v>524631726</v>
      </c>
    </row>
    <row r="12" spans="1:6" ht="13.5" thickTop="1">
      <c r="D12" s="11"/>
      <c r="E12" s="11"/>
      <c r="F12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0"/>
  <sheetViews>
    <sheetView rightToLeft="1" topLeftCell="A19" workbookViewId="0">
      <selection activeCell="Q50" sqref="Q5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14.45" customHeight="1">
      <c r="A5" s="49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>
      <c r="A6" s="44" t="s">
        <v>59</v>
      </c>
      <c r="C6" s="44" t="s">
        <v>116</v>
      </c>
      <c r="D6" s="44"/>
      <c r="E6" s="44"/>
      <c r="F6" s="44"/>
      <c r="G6" s="44"/>
      <c r="I6" s="44" t="s">
        <v>94</v>
      </c>
      <c r="J6" s="44"/>
      <c r="K6" s="44"/>
      <c r="L6" s="44"/>
      <c r="M6" s="44"/>
      <c r="O6" s="44" t="s">
        <v>95</v>
      </c>
      <c r="P6" s="44"/>
      <c r="Q6" s="44"/>
      <c r="R6" s="44"/>
      <c r="S6" s="44"/>
    </row>
    <row r="7" spans="1:19" ht="43.5" customHeight="1">
      <c r="A7" s="44"/>
      <c r="C7" s="10" t="s">
        <v>117</v>
      </c>
      <c r="D7" s="3"/>
      <c r="E7" s="10" t="s">
        <v>118</v>
      </c>
      <c r="F7" s="3"/>
      <c r="G7" s="10" t="s">
        <v>119</v>
      </c>
      <c r="I7" s="10" t="s">
        <v>120</v>
      </c>
      <c r="J7" s="3"/>
      <c r="K7" s="10" t="s">
        <v>121</v>
      </c>
      <c r="L7" s="3"/>
      <c r="M7" s="10" t="s">
        <v>122</v>
      </c>
      <c r="O7" s="10" t="s">
        <v>120</v>
      </c>
      <c r="P7" s="3"/>
      <c r="Q7" s="10" t="s">
        <v>121</v>
      </c>
      <c r="R7" s="3"/>
      <c r="S7" s="10" t="s">
        <v>122</v>
      </c>
    </row>
    <row r="8" spans="1:19" ht="21.75" customHeight="1">
      <c r="A8" s="5" t="s">
        <v>28</v>
      </c>
      <c r="C8" s="20" t="s">
        <v>123</v>
      </c>
      <c r="D8" s="11"/>
      <c r="E8" s="12">
        <v>2709250</v>
      </c>
      <c r="F8" s="11"/>
      <c r="G8" s="12">
        <v>850</v>
      </c>
      <c r="H8" s="11"/>
      <c r="I8" s="12">
        <v>2302862500</v>
      </c>
      <c r="J8" s="11"/>
      <c r="K8" s="12">
        <v>326272700</v>
      </c>
      <c r="L8" s="11"/>
      <c r="M8" s="12">
        <v>1976589800</v>
      </c>
      <c r="N8" s="11"/>
      <c r="O8" s="12">
        <v>2302862500</v>
      </c>
      <c r="P8" s="11"/>
      <c r="Q8" s="12">
        <v>326272700</v>
      </c>
      <c r="R8" s="11"/>
      <c r="S8" s="12">
        <v>1976589800</v>
      </c>
    </row>
    <row r="9" spans="1:19" ht="21.75" customHeight="1">
      <c r="A9" s="6" t="s">
        <v>37</v>
      </c>
      <c r="C9" s="22" t="s">
        <v>124</v>
      </c>
      <c r="D9" s="11"/>
      <c r="E9" s="14">
        <v>7370823</v>
      </c>
      <c r="F9" s="11"/>
      <c r="G9" s="14">
        <v>1650</v>
      </c>
      <c r="H9" s="11"/>
      <c r="I9" s="14">
        <v>0</v>
      </c>
      <c r="J9" s="11"/>
      <c r="K9" s="14">
        <v>0</v>
      </c>
      <c r="L9" s="11"/>
      <c r="M9" s="14">
        <v>0</v>
      </c>
      <c r="N9" s="11"/>
      <c r="O9" s="14">
        <v>12161857950</v>
      </c>
      <c r="P9" s="11"/>
      <c r="Q9" s="14">
        <v>0</v>
      </c>
      <c r="R9" s="11"/>
      <c r="S9" s="14">
        <v>12161857950</v>
      </c>
    </row>
    <row r="10" spans="1:19" ht="21.75" customHeight="1">
      <c r="A10" s="6" t="s">
        <v>20</v>
      </c>
      <c r="C10" s="22" t="s">
        <v>125</v>
      </c>
      <c r="D10" s="11"/>
      <c r="E10" s="14">
        <v>10043355</v>
      </c>
      <c r="F10" s="11"/>
      <c r="G10" s="14">
        <v>126</v>
      </c>
      <c r="H10" s="11"/>
      <c r="I10" s="14">
        <v>1265462730</v>
      </c>
      <c r="J10" s="11"/>
      <c r="K10" s="14">
        <v>23812471</v>
      </c>
      <c r="L10" s="11"/>
      <c r="M10" s="14">
        <v>1241650259</v>
      </c>
      <c r="N10" s="11"/>
      <c r="O10" s="14">
        <v>1265462730</v>
      </c>
      <c r="P10" s="11"/>
      <c r="Q10" s="14">
        <v>23812471</v>
      </c>
      <c r="R10" s="11"/>
      <c r="S10" s="14">
        <v>1241650259</v>
      </c>
    </row>
    <row r="11" spans="1:19" ht="21.75" customHeight="1">
      <c r="A11" s="6" t="s">
        <v>38</v>
      </c>
      <c r="C11" s="22" t="s">
        <v>125</v>
      </c>
      <c r="D11" s="11"/>
      <c r="E11" s="14">
        <v>2236796</v>
      </c>
      <c r="F11" s="11"/>
      <c r="G11" s="14">
        <v>1840</v>
      </c>
      <c r="H11" s="11"/>
      <c r="I11" s="14">
        <v>4115704640</v>
      </c>
      <c r="J11" s="11"/>
      <c r="K11" s="14">
        <v>19638672</v>
      </c>
      <c r="L11" s="11"/>
      <c r="M11" s="14">
        <v>4096065968</v>
      </c>
      <c r="N11" s="11"/>
      <c r="O11" s="14">
        <v>4115704640</v>
      </c>
      <c r="P11" s="11"/>
      <c r="Q11" s="14">
        <v>19638672</v>
      </c>
      <c r="R11" s="11"/>
      <c r="S11" s="14">
        <v>4096065968</v>
      </c>
    </row>
    <row r="12" spans="1:19" ht="21.75" customHeight="1">
      <c r="A12" s="6" t="s">
        <v>39</v>
      </c>
      <c r="C12" s="22" t="s">
        <v>126</v>
      </c>
      <c r="D12" s="11"/>
      <c r="E12" s="14">
        <v>2646231</v>
      </c>
      <c r="F12" s="11"/>
      <c r="G12" s="14">
        <v>1500</v>
      </c>
      <c r="H12" s="11"/>
      <c r="I12" s="14">
        <v>0</v>
      </c>
      <c r="J12" s="11"/>
      <c r="K12" s="14">
        <v>0</v>
      </c>
      <c r="L12" s="11"/>
      <c r="M12" s="14">
        <v>0</v>
      </c>
      <c r="N12" s="11"/>
      <c r="O12" s="14">
        <v>3969346500</v>
      </c>
      <c r="P12" s="11"/>
      <c r="Q12" s="14">
        <v>0</v>
      </c>
      <c r="R12" s="11"/>
      <c r="S12" s="14">
        <v>3969346500</v>
      </c>
    </row>
    <row r="13" spans="1:19" ht="21.75" customHeight="1">
      <c r="A13" s="6" t="s">
        <v>47</v>
      </c>
      <c r="C13" s="22" t="s">
        <v>9</v>
      </c>
      <c r="D13" s="11"/>
      <c r="E13" s="14">
        <v>15571808</v>
      </c>
      <c r="F13" s="11"/>
      <c r="G13" s="14">
        <v>250</v>
      </c>
      <c r="H13" s="11"/>
      <c r="I13" s="14">
        <v>3892952000</v>
      </c>
      <c r="J13" s="11"/>
      <c r="K13" s="14">
        <v>284247289</v>
      </c>
      <c r="L13" s="11"/>
      <c r="M13" s="14">
        <v>3608704711</v>
      </c>
      <c r="N13" s="11"/>
      <c r="O13" s="14">
        <v>3892952000</v>
      </c>
      <c r="P13" s="11"/>
      <c r="Q13" s="14">
        <v>284247289</v>
      </c>
      <c r="R13" s="11"/>
      <c r="S13" s="14">
        <v>3608704711</v>
      </c>
    </row>
    <row r="14" spans="1:19" ht="21.75" customHeight="1">
      <c r="A14" s="6" t="s">
        <v>32</v>
      </c>
      <c r="C14" s="22" t="s">
        <v>125</v>
      </c>
      <c r="D14" s="11"/>
      <c r="E14" s="14">
        <v>7675839</v>
      </c>
      <c r="F14" s="11"/>
      <c r="G14" s="14">
        <v>930</v>
      </c>
      <c r="H14" s="11"/>
      <c r="I14" s="14">
        <v>7138530270</v>
      </c>
      <c r="J14" s="11"/>
      <c r="K14" s="14">
        <v>550506127</v>
      </c>
      <c r="L14" s="11"/>
      <c r="M14" s="14">
        <v>6588024143</v>
      </c>
      <c r="N14" s="11"/>
      <c r="O14" s="14">
        <v>7138530270</v>
      </c>
      <c r="P14" s="11"/>
      <c r="Q14" s="14">
        <v>550506127</v>
      </c>
      <c r="R14" s="11"/>
      <c r="S14" s="14">
        <v>6588024143</v>
      </c>
    </row>
    <row r="15" spans="1:19" ht="21.75" customHeight="1">
      <c r="A15" s="6" t="s">
        <v>31</v>
      </c>
      <c r="C15" s="22" t="s">
        <v>127</v>
      </c>
      <c r="D15" s="11"/>
      <c r="E15" s="14">
        <v>666007</v>
      </c>
      <c r="F15" s="11"/>
      <c r="G15" s="14">
        <v>940</v>
      </c>
      <c r="H15" s="11"/>
      <c r="I15" s="14">
        <v>626046580</v>
      </c>
      <c r="J15" s="11"/>
      <c r="K15" s="14">
        <v>37490233</v>
      </c>
      <c r="L15" s="11"/>
      <c r="M15" s="14">
        <v>588556347</v>
      </c>
      <c r="N15" s="11"/>
      <c r="O15" s="14">
        <v>626046580</v>
      </c>
      <c r="P15" s="11"/>
      <c r="Q15" s="14">
        <v>37490233</v>
      </c>
      <c r="R15" s="11"/>
      <c r="S15" s="14">
        <v>588556347</v>
      </c>
    </row>
    <row r="16" spans="1:19" ht="21.75" customHeight="1">
      <c r="A16" s="6" t="s">
        <v>51</v>
      </c>
      <c r="C16" s="22" t="s">
        <v>128</v>
      </c>
      <c r="D16" s="11"/>
      <c r="E16" s="14">
        <v>2174134</v>
      </c>
      <c r="F16" s="11"/>
      <c r="G16" s="14">
        <v>1240</v>
      </c>
      <c r="H16" s="11"/>
      <c r="I16" s="14">
        <v>0</v>
      </c>
      <c r="J16" s="11"/>
      <c r="K16" s="14">
        <v>0</v>
      </c>
      <c r="L16" s="11"/>
      <c r="M16" s="14">
        <v>0</v>
      </c>
      <c r="N16" s="11"/>
      <c r="O16" s="14">
        <v>2695926160</v>
      </c>
      <c r="P16" s="11"/>
      <c r="Q16" s="14">
        <v>0</v>
      </c>
      <c r="R16" s="11"/>
      <c r="S16" s="14">
        <v>2695926160</v>
      </c>
    </row>
    <row r="17" spans="1:19" ht="21.75" customHeight="1">
      <c r="A17" s="6" t="s">
        <v>21</v>
      </c>
      <c r="C17" s="22" t="s">
        <v>125</v>
      </c>
      <c r="D17" s="11"/>
      <c r="E17" s="14">
        <v>11130719</v>
      </c>
      <c r="F17" s="11"/>
      <c r="G17" s="14">
        <v>740</v>
      </c>
      <c r="H17" s="11"/>
      <c r="I17" s="14">
        <v>8236732060</v>
      </c>
      <c r="J17" s="11"/>
      <c r="K17" s="14">
        <v>256885472</v>
      </c>
      <c r="L17" s="11"/>
      <c r="M17" s="14">
        <v>7979846588</v>
      </c>
      <c r="N17" s="11"/>
      <c r="O17" s="14">
        <v>8236732060</v>
      </c>
      <c r="P17" s="11"/>
      <c r="Q17" s="14">
        <v>256885472</v>
      </c>
      <c r="R17" s="11"/>
      <c r="S17" s="14">
        <v>7979846588</v>
      </c>
    </row>
    <row r="18" spans="1:19" ht="21.75" customHeight="1">
      <c r="A18" s="6" t="s">
        <v>41</v>
      </c>
      <c r="C18" s="22" t="s">
        <v>129</v>
      </c>
      <c r="D18" s="11"/>
      <c r="E18" s="14">
        <v>446091</v>
      </c>
      <c r="F18" s="11"/>
      <c r="G18" s="14">
        <v>27400</v>
      </c>
      <c r="H18" s="11"/>
      <c r="I18" s="14">
        <v>0</v>
      </c>
      <c r="J18" s="11"/>
      <c r="K18" s="14">
        <v>0</v>
      </c>
      <c r="L18" s="11"/>
      <c r="M18" s="14">
        <v>0</v>
      </c>
      <c r="N18" s="11"/>
      <c r="O18" s="14">
        <v>12222893400</v>
      </c>
      <c r="P18" s="11"/>
      <c r="Q18" s="14">
        <v>0</v>
      </c>
      <c r="R18" s="11"/>
      <c r="S18" s="14">
        <v>12222893400</v>
      </c>
    </row>
    <row r="19" spans="1:19" ht="21.75" customHeight="1">
      <c r="A19" s="6" t="s">
        <v>36</v>
      </c>
      <c r="C19" s="22" t="s">
        <v>130</v>
      </c>
      <c r="D19" s="11"/>
      <c r="E19" s="14">
        <v>3250000</v>
      </c>
      <c r="F19" s="11"/>
      <c r="G19" s="14">
        <v>350</v>
      </c>
      <c r="H19" s="11"/>
      <c r="I19" s="14">
        <v>0</v>
      </c>
      <c r="J19" s="11"/>
      <c r="K19" s="14">
        <v>0</v>
      </c>
      <c r="L19" s="11"/>
      <c r="M19" s="14">
        <v>0</v>
      </c>
      <c r="N19" s="11"/>
      <c r="O19" s="14">
        <v>1137500000</v>
      </c>
      <c r="P19" s="11"/>
      <c r="Q19" s="14">
        <v>0</v>
      </c>
      <c r="R19" s="11"/>
      <c r="S19" s="14">
        <v>1137500000</v>
      </c>
    </row>
    <row r="20" spans="1:19" ht="21.75" customHeight="1">
      <c r="A20" s="6" t="s">
        <v>33</v>
      </c>
      <c r="C20" s="22" t="s">
        <v>123</v>
      </c>
      <c r="D20" s="11"/>
      <c r="E20" s="14">
        <v>2500000</v>
      </c>
      <c r="F20" s="11"/>
      <c r="G20" s="14">
        <v>800</v>
      </c>
      <c r="H20" s="11"/>
      <c r="I20" s="14">
        <v>2000000000</v>
      </c>
      <c r="J20" s="11"/>
      <c r="K20" s="14">
        <v>283362728</v>
      </c>
      <c r="L20" s="11"/>
      <c r="M20" s="14">
        <v>1716637272</v>
      </c>
      <c r="N20" s="11"/>
      <c r="O20" s="14">
        <v>2000000000</v>
      </c>
      <c r="P20" s="11"/>
      <c r="Q20" s="14">
        <v>283362728</v>
      </c>
      <c r="R20" s="11"/>
      <c r="S20" s="14">
        <v>1716637272</v>
      </c>
    </row>
    <row r="21" spans="1:19" ht="21.75" customHeight="1">
      <c r="A21" s="6" t="s">
        <v>48</v>
      </c>
      <c r="C21" s="22" t="s">
        <v>131</v>
      </c>
      <c r="D21" s="11"/>
      <c r="E21" s="14">
        <v>722000</v>
      </c>
      <c r="F21" s="11"/>
      <c r="G21" s="14">
        <v>1910</v>
      </c>
      <c r="H21" s="11"/>
      <c r="I21" s="14">
        <v>0</v>
      </c>
      <c r="J21" s="11"/>
      <c r="K21" s="14">
        <v>0</v>
      </c>
      <c r="L21" s="11"/>
      <c r="M21" s="14">
        <v>0</v>
      </c>
      <c r="N21" s="11"/>
      <c r="O21" s="14">
        <v>1379020000</v>
      </c>
      <c r="P21" s="11"/>
      <c r="Q21" s="14">
        <v>75024404</v>
      </c>
      <c r="R21" s="11"/>
      <c r="S21" s="14">
        <v>1303995596</v>
      </c>
    </row>
    <row r="22" spans="1:19" ht="21.75" customHeight="1">
      <c r="A22" s="6" t="s">
        <v>53</v>
      </c>
      <c r="C22" s="22" t="s">
        <v>9</v>
      </c>
      <c r="D22" s="11"/>
      <c r="E22" s="14">
        <v>6238343</v>
      </c>
      <c r="F22" s="11"/>
      <c r="G22" s="14">
        <v>350</v>
      </c>
      <c r="H22" s="11"/>
      <c r="I22" s="14">
        <v>2183420050</v>
      </c>
      <c r="J22" s="11"/>
      <c r="K22" s="14">
        <v>168380054</v>
      </c>
      <c r="L22" s="11"/>
      <c r="M22" s="14">
        <v>2015039996</v>
      </c>
      <c r="N22" s="11"/>
      <c r="O22" s="14">
        <v>2183420050</v>
      </c>
      <c r="P22" s="11"/>
      <c r="Q22" s="14">
        <v>168380054</v>
      </c>
      <c r="R22" s="11"/>
      <c r="S22" s="14">
        <v>2015039996</v>
      </c>
    </row>
    <row r="23" spans="1:19" ht="21.75" customHeight="1">
      <c r="A23" s="6" t="s">
        <v>27</v>
      </c>
      <c r="C23" s="22" t="s">
        <v>123</v>
      </c>
      <c r="D23" s="11"/>
      <c r="E23" s="14">
        <v>11893480</v>
      </c>
      <c r="F23" s="11"/>
      <c r="G23" s="14">
        <v>1110</v>
      </c>
      <c r="H23" s="11"/>
      <c r="I23" s="14">
        <v>13201762800</v>
      </c>
      <c r="J23" s="11"/>
      <c r="K23" s="14">
        <v>98721544</v>
      </c>
      <c r="L23" s="11"/>
      <c r="M23" s="14">
        <v>13103041256</v>
      </c>
      <c r="N23" s="11"/>
      <c r="O23" s="14">
        <v>13201762800</v>
      </c>
      <c r="P23" s="11"/>
      <c r="Q23" s="14">
        <v>98721544</v>
      </c>
      <c r="R23" s="11"/>
      <c r="S23" s="14">
        <v>13103041256</v>
      </c>
    </row>
    <row r="24" spans="1:19" ht="21.75" customHeight="1">
      <c r="A24" s="6" t="s">
        <v>42</v>
      </c>
      <c r="C24" s="22" t="s">
        <v>132</v>
      </c>
      <c r="D24" s="11"/>
      <c r="E24" s="14">
        <v>17790364</v>
      </c>
      <c r="F24" s="11"/>
      <c r="G24" s="14">
        <v>310</v>
      </c>
      <c r="H24" s="11"/>
      <c r="I24" s="14">
        <v>0</v>
      </c>
      <c r="J24" s="11"/>
      <c r="K24" s="14">
        <v>0</v>
      </c>
      <c r="L24" s="11"/>
      <c r="M24" s="14">
        <v>0</v>
      </c>
      <c r="N24" s="11"/>
      <c r="O24" s="14">
        <v>5515012840</v>
      </c>
      <c r="P24" s="11"/>
      <c r="Q24" s="14">
        <v>231601589</v>
      </c>
      <c r="R24" s="11"/>
      <c r="S24" s="14">
        <v>5283411251</v>
      </c>
    </row>
    <row r="25" spans="1:19" ht="21.75" customHeight="1">
      <c r="A25" s="6" t="s">
        <v>29</v>
      </c>
      <c r="C25" s="22" t="s">
        <v>127</v>
      </c>
      <c r="D25" s="11"/>
      <c r="E25" s="14">
        <v>913688</v>
      </c>
      <c r="F25" s="11"/>
      <c r="G25" s="14">
        <v>1600</v>
      </c>
      <c r="H25" s="11"/>
      <c r="I25" s="14">
        <v>1461900800</v>
      </c>
      <c r="J25" s="11"/>
      <c r="K25" s="14">
        <v>34</v>
      </c>
      <c r="L25" s="11"/>
      <c r="M25" s="14">
        <v>1461900766</v>
      </c>
      <c r="N25" s="11"/>
      <c r="O25" s="14">
        <v>1461900800</v>
      </c>
      <c r="P25" s="11"/>
      <c r="Q25" s="14">
        <v>34</v>
      </c>
      <c r="R25" s="11"/>
      <c r="S25" s="14">
        <v>1461900766</v>
      </c>
    </row>
    <row r="26" spans="1:19" ht="21.75" customHeight="1">
      <c r="A26" s="6" t="s">
        <v>44</v>
      </c>
      <c r="C26" s="22" t="s">
        <v>9</v>
      </c>
      <c r="D26" s="11"/>
      <c r="E26" s="14">
        <v>1882479</v>
      </c>
      <c r="F26" s="11"/>
      <c r="G26" s="14">
        <v>1700</v>
      </c>
      <c r="H26" s="11"/>
      <c r="I26" s="14">
        <v>3200214300</v>
      </c>
      <c r="J26" s="11"/>
      <c r="K26" s="14">
        <v>220422924</v>
      </c>
      <c r="L26" s="11"/>
      <c r="M26" s="14">
        <v>2979791376</v>
      </c>
      <c r="N26" s="11"/>
      <c r="O26" s="14">
        <v>3200214300</v>
      </c>
      <c r="P26" s="11"/>
      <c r="Q26" s="14">
        <v>220422924</v>
      </c>
      <c r="R26" s="11"/>
      <c r="S26" s="14">
        <v>2979791376</v>
      </c>
    </row>
    <row r="27" spans="1:19" ht="21.75" customHeight="1">
      <c r="A27" s="6" t="s">
        <v>23</v>
      </c>
      <c r="C27" s="22" t="s">
        <v>133</v>
      </c>
      <c r="D27" s="11"/>
      <c r="E27" s="14">
        <v>300000</v>
      </c>
      <c r="F27" s="11"/>
      <c r="G27" s="14">
        <v>5800</v>
      </c>
      <c r="H27" s="11"/>
      <c r="I27" s="14">
        <v>1740000000</v>
      </c>
      <c r="J27" s="11"/>
      <c r="K27" s="14">
        <v>229655172</v>
      </c>
      <c r="L27" s="11"/>
      <c r="M27" s="14">
        <v>1510344828</v>
      </c>
      <c r="N27" s="11"/>
      <c r="O27" s="14">
        <v>1740000000</v>
      </c>
      <c r="P27" s="11"/>
      <c r="Q27" s="14">
        <v>229655172</v>
      </c>
      <c r="R27" s="11"/>
      <c r="S27" s="14">
        <v>1510344828</v>
      </c>
    </row>
    <row r="28" spans="1:19" ht="21.75" customHeight="1">
      <c r="A28" s="6" t="s">
        <v>40</v>
      </c>
      <c r="C28" s="22" t="s">
        <v>134</v>
      </c>
      <c r="D28" s="11"/>
      <c r="E28" s="14">
        <v>1109723</v>
      </c>
      <c r="F28" s="11"/>
      <c r="G28" s="14">
        <v>740</v>
      </c>
      <c r="H28" s="11"/>
      <c r="I28" s="14">
        <v>0</v>
      </c>
      <c r="J28" s="11"/>
      <c r="K28" s="14">
        <v>0</v>
      </c>
      <c r="L28" s="11"/>
      <c r="M28" s="14">
        <v>0</v>
      </c>
      <c r="N28" s="11"/>
      <c r="O28" s="14">
        <v>821195020</v>
      </c>
      <c r="P28" s="11"/>
      <c r="Q28" s="14">
        <v>535353</v>
      </c>
      <c r="R28" s="11"/>
      <c r="S28" s="14">
        <v>820659667</v>
      </c>
    </row>
    <row r="29" spans="1:19" ht="21.75" customHeight="1">
      <c r="A29" s="6" t="s">
        <v>54</v>
      </c>
      <c r="C29" s="22" t="s">
        <v>135</v>
      </c>
      <c r="D29" s="11"/>
      <c r="E29" s="14">
        <v>5950000</v>
      </c>
      <c r="F29" s="11"/>
      <c r="G29" s="14">
        <v>650</v>
      </c>
      <c r="H29" s="11"/>
      <c r="I29" s="14">
        <v>3867500000</v>
      </c>
      <c r="J29" s="11"/>
      <c r="K29" s="14">
        <v>275547074</v>
      </c>
      <c r="L29" s="11"/>
      <c r="M29" s="14">
        <v>3591952926</v>
      </c>
      <c r="N29" s="11"/>
      <c r="O29" s="14">
        <v>3867500000</v>
      </c>
      <c r="P29" s="11"/>
      <c r="Q29" s="14">
        <v>275547074</v>
      </c>
      <c r="R29" s="11"/>
      <c r="S29" s="14">
        <v>3591952926</v>
      </c>
    </row>
    <row r="30" spans="1:19" ht="21.75" customHeight="1">
      <c r="A30" s="6" t="s">
        <v>26</v>
      </c>
      <c r="C30" s="22" t="s">
        <v>127</v>
      </c>
      <c r="D30" s="11"/>
      <c r="E30" s="14">
        <v>500000</v>
      </c>
      <c r="F30" s="11"/>
      <c r="G30" s="14">
        <v>1100</v>
      </c>
      <c r="H30" s="11"/>
      <c r="I30" s="14">
        <v>550000000</v>
      </c>
      <c r="J30" s="11"/>
      <c r="K30" s="14">
        <v>26531943</v>
      </c>
      <c r="L30" s="11"/>
      <c r="M30" s="14">
        <v>523468057</v>
      </c>
      <c r="N30" s="11"/>
      <c r="O30" s="14">
        <v>550000000</v>
      </c>
      <c r="P30" s="11"/>
      <c r="Q30" s="14">
        <v>26531943</v>
      </c>
      <c r="R30" s="11"/>
      <c r="S30" s="14">
        <v>523468057</v>
      </c>
    </row>
    <row r="31" spans="1:19" ht="21.75" customHeight="1">
      <c r="A31" s="6" t="s">
        <v>55</v>
      </c>
      <c r="C31" s="22" t="s">
        <v>136</v>
      </c>
      <c r="D31" s="11"/>
      <c r="E31" s="14">
        <v>125000</v>
      </c>
      <c r="F31" s="11"/>
      <c r="G31" s="14">
        <v>2050</v>
      </c>
      <c r="H31" s="11"/>
      <c r="I31" s="14">
        <v>256250000</v>
      </c>
      <c r="J31" s="11"/>
      <c r="K31" s="14">
        <v>16733355</v>
      </c>
      <c r="L31" s="11"/>
      <c r="M31" s="14">
        <v>239516645</v>
      </c>
      <c r="N31" s="11"/>
      <c r="O31" s="14">
        <v>256250000</v>
      </c>
      <c r="P31" s="11"/>
      <c r="Q31" s="14">
        <v>16733355</v>
      </c>
      <c r="R31" s="11"/>
      <c r="S31" s="14">
        <v>239516645</v>
      </c>
    </row>
    <row r="32" spans="1:19" ht="21.75" customHeight="1">
      <c r="A32" s="6" t="s">
        <v>104</v>
      </c>
      <c r="C32" s="22" t="s">
        <v>137</v>
      </c>
      <c r="D32" s="11"/>
      <c r="E32" s="14">
        <v>360000</v>
      </c>
      <c r="F32" s="11"/>
      <c r="G32" s="14">
        <v>1000</v>
      </c>
      <c r="H32" s="11"/>
      <c r="I32" s="14">
        <v>0</v>
      </c>
      <c r="J32" s="11"/>
      <c r="K32" s="14">
        <v>0</v>
      </c>
      <c r="L32" s="11"/>
      <c r="M32" s="14">
        <v>0</v>
      </c>
      <c r="N32" s="11"/>
      <c r="O32" s="14">
        <v>360000000</v>
      </c>
      <c r="P32" s="11"/>
      <c r="Q32" s="14">
        <v>6536651</v>
      </c>
      <c r="R32" s="11"/>
      <c r="S32" s="14">
        <v>353463349</v>
      </c>
    </row>
    <row r="33" spans="1:19" ht="21.75" customHeight="1">
      <c r="A33" s="6" t="s">
        <v>56</v>
      </c>
      <c r="C33" s="22" t="s">
        <v>133</v>
      </c>
      <c r="D33" s="11"/>
      <c r="E33" s="14">
        <v>219000</v>
      </c>
      <c r="F33" s="11"/>
      <c r="G33" s="14">
        <v>1177</v>
      </c>
      <c r="H33" s="11"/>
      <c r="I33" s="14">
        <v>257763000</v>
      </c>
      <c r="J33" s="11"/>
      <c r="K33" s="14">
        <v>0</v>
      </c>
      <c r="L33" s="11"/>
      <c r="M33" s="14">
        <v>257763000</v>
      </c>
      <c r="N33" s="11"/>
      <c r="O33" s="14">
        <v>257763000</v>
      </c>
      <c r="P33" s="11"/>
      <c r="Q33" s="14">
        <v>0</v>
      </c>
      <c r="R33" s="11"/>
      <c r="S33" s="14">
        <v>257763000</v>
      </c>
    </row>
    <row r="34" spans="1:19" ht="21.75" customHeight="1">
      <c r="A34" s="7" t="s">
        <v>34</v>
      </c>
      <c r="C34" s="32" t="s">
        <v>9</v>
      </c>
      <c r="D34" s="11"/>
      <c r="E34" s="24">
        <v>585000</v>
      </c>
      <c r="F34" s="11"/>
      <c r="G34" s="24">
        <v>414</v>
      </c>
      <c r="H34" s="11"/>
      <c r="I34" s="16">
        <v>242190000</v>
      </c>
      <c r="J34" s="11"/>
      <c r="K34" s="16">
        <v>17683714</v>
      </c>
      <c r="L34" s="11"/>
      <c r="M34" s="16">
        <v>224506286</v>
      </c>
      <c r="N34" s="11"/>
      <c r="O34" s="16">
        <f>242190000+996170</f>
        <v>243186170</v>
      </c>
      <c r="P34" s="11"/>
      <c r="Q34" s="16">
        <v>17683714</v>
      </c>
      <c r="R34" s="11"/>
      <c r="S34" s="16">
        <f>O34-Q34</f>
        <v>225502456</v>
      </c>
    </row>
    <row r="35" spans="1:19" ht="21.75" customHeight="1">
      <c r="A35" s="9" t="s">
        <v>58</v>
      </c>
      <c r="C35" s="24"/>
      <c r="D35" s="33"/>
      <c r="E35" s="24"/>
      <c r="F35" s="33"/>
      <c r="G35" s="24"/>
      <c r="H35" s="11"/>
      <c r="I35" s="18">
        <v>56539291730</v>
      </c>
      <c r="J35" s="11"/>
      <c r="K35" s="18">
        <v>2835891506</v>
      </c>
      <c r="L35" s="11"/>
      <c r="M35" s="18">
        <v>53703400224</v>
      </c>
      <c r="N35" s="11"/>
      <c r="O35" s="18">
        <f>SUM(O8:O34)</f>
        <v>96803039770</v>
      </c>
      <c r="P35" s="11"/>
      <c r="Q35" s="18">
        <v>3149589503</v>
      </c>
      <c r="R35" s="11"/>
      <c r="S35" s="18">
        <f>SUM(S8:S34)</f>
        <v>93653450267</v>
      </c>
    </row>
    <row r="36" spans="1:19" ht="13.5" thickTop="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>
      <c r="Q37" s="25"/>
    </row>
    <row r="38" spans="1:19">
      <c r="I38" s="25"/>
      <c r="K38" s="34"/>
      <c r="M38" s="25"/>
      <c r="O38" s="25"/>
      <c r="Q38" s="34"/>
      <c r="S38" s="25"/>
    </row>
    <row r="39" spans="1:19">
      <c r="S39" s="25"/>
    </row>
    <row r="40" spans="1:19">
      <c r="I40" s="25"/>
      <c r="K40" s="34"/>
      <c r="M40" s="25"/>
      <c r="O40" s="25"/>
      <c r="P40" s="25"/>
      <c r="Q40" s="2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M19" sqref="M19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/>
    <row r="5" spans="1:13" ht="24" customHeight="1">
      <c r="A5" s="49" t="s">
        <v>140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>
      <c r="A6" s="44" t="s">
        <v>78</v>
      </c>
      <c r="C6" s="44" t="s">
        <v>94</v>
      </c>
      <c r="D6" s="44"/>
      <c r="E6" s="44"/>
      <c r="F6" s="44"/>
      <c r="G6" s="44"/>
      <c r="I6" s="44" t="s">
        <v>95</v>
      </c>
      <c r="J6" s="44"/>
      <c r="K6" s="44"/>
      <c r="L6" s="44"/>
      <c r="M6" s="44"/>
    </row>
    <row r="7" spans="1:13" ht="29.1" customHeight="1">
      <c r="A7" s="44"/>
      <c r="C7" s="10" t="s">
        <v>138</v>
      </c>
      <c r="D7" s="3"/>
      <c r="E7" s="10" t="s">
        <v>121</v>
      </c>
      <c r="F7" s="3"/>
      <c r="G7" s="10" t="s">
        <v>139</v>
      </c>
      <c r="I7" s="10" t="s">
        <v>138</v>
      </c>
      <c r="J7" s="3"/>
      <c r="K7" s="10" t="s">
        <v>121</v>
      </c>
      <c r="L7" s="3"/>
      <c r="M7" s="10" t="s">
        <v>139</v>
      </c>
    </row>
    <row r="8" spans="1:13" ht="21.75" customHeight="1">
      <c r="A8" s="5" t="s">
        <v>147</v>
      </c>
      <c r="C8" s="12">
        <v>7726069</v>
      </c>
      <c r="D8" s="11"/>
      <c r="E8" s="12">
        <v>0</v>
      </c>
      <c r="F8" s="11"/>
      <c r="G8" s="12">
        <v>7726069</v>
      </c>
      <c r="H8" s="11"/>
      <c r="I8" s="12">
        <v>40995928</v>
      </c>
      <c r="J8" s="11"/>
      <c r="K8" s="12">
        <v>0</v>
      </c>
      <c r="L8" s="11"/>
      <c r="M8" s="12">
        <f>I8-K8</f>
        <v>40995928</v>
      </c>
    </row>
    <row r="9" spans="1:13" ht="21.75" customHeight="1">
      <c r="A9" s="7" t="s">
        <v>151</v>
      </c>
      <c r="C9" s="16">
        <v>36655636</v>
      </c>
      <c r="D9" s="11"/>
      <c r="E9" s="16">
        <v>0</v>
      </c>
      <c r="F9" s="11"/>
      <c r="G9" s="16">
        <v>36655636</v>
      </c>
      <c r="H9" s="11"/>
      <c r="I9" s="16">
        <f>454435027+E9</f>
        <v>454435027</v>
      </c>
      <c r="J9" s="11"/>
      <c r="K9" s="16">
        <v>496259</v>
      </c>
      <c r="L9" s="11"/>
      <c r="M9" s="16">
        <f>I9-K9</f>
        <v>453938768</v>
      </c>
    </row>
    <row r="10" spans="1:13" ht="21.75" customHeight="1">
      <c r="A10" s="9" t="s">
        <v>58</v>
      </c>
      <c r="C10" s="18">
        <f>SUM(C8:C9)</f>
        <v>44381705</v>
      </c>
      <c r="D10" s="11"/>
      <c r="E10" s="18">
        <f>SUM(E8:E9)</f>
        <v>0</v>
      </c>
      <c r="F10" s="11"/>
      <c r="G10" s="18">
        <f>SUM(G8:G9)</f>
        <v>44381705</v>
      </c>
      <c r="H10" s="11"/>
      <c r="I10" s="18">
        <f>SUM(I8:I9)</f>
        <v>495430955</v>
      </c>
      <c r="J10" s="11"/>
      <c r="K10" s="18">
        <f>SUM(K8:K9)</f>
        <v>496259</v>
      </c>
      <c r="L10" s="11"/>
      <c r="M10" s="18">
        <f>SUM(M8:M9)</f>
        <v>494934696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cp:lastPrinted>2026-07-28T05:54:49Z</cp:lastPrinted>
  <dcterms:created xsi:type="dcterms:W3CDTF">2026-07-26T07:14:09Z</dcterms:created>
  <dcterms:modified xsi:type="dcterms:W3CDTF">2026-07-29T07:24:54Z</dcterms:modified>
</cp:coreProperties>
</file>