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سهام بزرگ کاردان\گزارش افشا پرتفو\1405\"/>
    </mc:Choice>
  </mc:AlternateContent>
  <xr:revisionPtr revIDLastSave="0" documentId="13_ncr:1_{C1F0470B-5F16-4DD3-B4C4-949887B5258D}" xr6:coauthVersionLast="47" xr6:coauthVersionMax="47" xr10:uidLastSave="{00000000-0000-0000-0000-000000000000}"/>
  <bookViews>
    <workbookView xWindow="-120" yWindow="-120" windowWidth="29040" windowHeight="15720" tabRatio="879" xr2:uid="{00000000-000D-0000-FFFF-FFFF00000000}"/>
  </bookViews>
  <sheets>
    <sheet name="سهام" sheetId="2" r:id="rId1"/>
    <sheet name="تعدیل قیمت" sheetId="6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1">'تعدیل قیمت'!$A$1:$N$10</definedName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سهام'!$A$1:$X$58</definedName>
    <definedName name="_xlnm.Print_Area" localSheetId="7">'درآمد سود سهام'!$A$1:$T$40</definedName>
    <definedName name="_xlnm.Print_Area" localSheetId="10">'درآمد ناشی از تغییر قیمت اوراق'!$A$1:$S$42</definedName>
    <definedName name="_xlnm.Print_Area" localSheetId="9">'درآمد ناشی از فروش'!$A$1:$S$35</definedName>
    <definedName name="_xlnm.Print_Area" localSheetId="6">'سایر درآمدها'!$A$1:$G$11</definedName>
    <definedName name="_xlnm.Print_Area" localSheetId="2">سپرده!$A$1:$M$12</definedName>
    <definedName name="_xlnm.Print_Area" localSheetId="8">'سود سپرده بانکی'!$A$1:$N$11</definedName>
    <definedName name="_xlnm.Print_Area" localSheetId="0">سهام!$A$1:$AC$47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7" l="1"/>
  <c r="L9" i="7"/>
  <c r="W58" i="9"/>
  <c r="W57" i="9"/>
  <c r="W56" i="9"/>
  <c r="W55" i="9"/>
  <c r="W54" i="9"/>
  <c r="W53" i="9"/>
  <c r="W52" i="9"/>
  <c r="W51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J12" i="8"/>
  <c r="J11" i="8"/>
  <c r="J10" i="8"/>
  <c r="J9" i="8"/>
  <c r="J13" i="8"/>
  <c r="J8" i="8"/>
  <c r="H13" i="8"/>
  <c r="H12" i="8"/>
  <c r="H11" i="8"/>
  <c r="H10" i="8"/>
  <c r="H9" i="8"/>
  <c r="H8" i="8"/>
  <c r="F13" i="8"/>
  <c r="F12" i="8"/>
  <c r="F11" i="8"/>
  <c r="J58" i="9"/>
  <c r="F8" i="8" s="1"/>
  <c r="J54" i="9"/>
  <c r="G8" i="19"/>
  <c r="H9" i="9"/>
  <c r="G35" i="19"/>
  <c r="J57" i="9"/>
  <c r="J56" i="9"/>
  <c r="J55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G9" i="19"/>
  <c r="I9" i="19"/>
  <c r="H58" i="9"/>
  <c r="I11" i="19"/>
  <c r="I13" i="19"/>
  <c r="I12" i="19"/>
  <c r="I10" i="19"/>
  <c r="G12" i="19"/>
  <c r="G11" i="19"/>
  <c r="Q42" i="21"/>
  <c r="Q41" i="21"/>
  <c r="M42" i="21"/>
  <c r="M41" i="21"/>
  <c r="M8" i="18"/>
  <c r="M11" i="18" s="1"/>
  <c r="I11" i="18"/>
  <c r="K11" i="18"/>
  <c r="S40" i="15"/>
  <c r="S39" i="15"/>
  <c r="O40" i="15"/>
  <c r="O39" i="15"/>
  <c r="H11" i="13"/>
  <c r="J9" i="13" s="1"/>
  <c r="L12" i="7"/>
  <c r="L10" i="7"/>
  <c r="J12" i="7"/>
  <c r="H12" i="7"/>
  <c r="F12" i="7"/>
  <c r="D12" i="7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Z47" i="2"/>
  <c r="Z46" i="2"/>
  <c r="J47" i="2"/>
  <c r="J43" i="2"/>
  <c r="J8" i="13"/>
  <c r="F11" i="13"/>
  <c r="F10" i="13"/>
  <c r="F9" i="13"/>
  <c r="F8" i="13"/>
  <c r="I8" i="19" l="1"/>
  <c r="I35" i="19"/>
  <c r="J10" i="13"/>
  <c r="J11" i="13" s="1"/>
</calcChain>
</file>

<file path=xl/sharedStrings.xml><?xml version="1.0" encoding="utf-8"?>
<sst xmlns="http://schemas.openxmlformats.org/spreadsheetml/2006/main" count="412" uniqueCount="156">
  <si>
    <t>صندوق سرمایه‌گذاری سهام بزرگ کاردان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</si>
  <si>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</si>
  <si>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</si>
  <si>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</si>
  <si>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</si>
  <si>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</si>
  <si>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</si>
  <si>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</si>
  <si>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</si>
  <si>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</si>
  <si>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</si>
  <si>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</si>
  <si>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</si>
  <si>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</si>
  <si>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</si>
  <si>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</si>
  <si>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</si>
  <si>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</si>
  <si>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</si>
  <si>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بانک‌اقتصادنوین‌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</si>
  <si>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</si>
  <si>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</si>
  <si>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</si>
  <si>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</si>
  <si>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</si>
  <si>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پدیده شیمی قرن</t>
  </si>
  <si>
    <t>پست بانک ایران</t>
  </si>
  <si>
    <t>تایدواترخاورمیانه</t>
  </si>
  <si>
    <t>تولیدات پتروشیمی قائد بصیر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</si>
  <si>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</si>
  <si>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</si>
  <si>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</si>
  <si>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</si>
  <si>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</si>
  <si>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</si>
  <si>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سرمایه‌گذاری‌ سپه‌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</si>
  <si>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</si>
  <si>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</si>
  <si>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</si>
  <si>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</si>
  <si>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</si>
  <si>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</si>
  <si>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شیشه‌ همدان‌</t>
  </si>
  <si>
    <t>فجر انرژی خلیج فارس</t>
  </si>
  <si>
    <t>فولاد مبارکه اصفهان</t>
  </si>
  <si>
    <t>قند لرستان‌</t>
  </si>
  <si>
    <t>گروه‌بهمن‌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</si>
  <si>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</si>
  <si>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</si>
  <si>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</si>
  <si>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</si>
  <si>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</si>
  <si>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</si>
  <si>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</si>
  <si>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کولان سل</t>
  </si>
  <si>
    <t>احیا استیل فولاد بافت</t>
  </si>
  <si>
    <t>سرمایه گذاری تامین اجتماعی</t>
  </si>
  <si>
    <t>جمع</t>
  </si>
  <si>
    <t>نام سهام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</si>
  <si>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</si>
  <si>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</si>
  <si>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</si>
  <si>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</si>
  <si>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</si>
  <si>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</si>
  <si>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</si>
  <si>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</si>
  <si>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-65.40%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</si>
  <si>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</si>
  <si>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</si>
  <si>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</si>
  <si>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</si>
  <si>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</si>
  <si>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</si>
  <si>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</si>
  <si>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مطهری</t>
  </si>
  <si>
    <t>سپرده کوتاه مدت بانک اقتصاد نوین ظفر</t>
  </si>
  <si>
    <t>سپرده کوتاه مدت بانک ملت پالایشگاه تهران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</si>
  <si>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</si>
  <si>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</si>
  <si>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</si>
  <si>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</si>
  <si>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</si>
  <si>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</si>
  <si>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</si>
  <si>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</si>
  <si>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</si>
  <si>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</si>
  <si>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</si>
  <si>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</si>
  <si>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</si>
  <si>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</si>
  <si>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</si>
  <si>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</si>
  <si>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</si>
  <si>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</si>
  <si>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</si>
  <si>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</si>
  <si>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</si>
  <si>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</si>
  <si>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</si>
  <si>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</si>
  <si>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</si>
  <si>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کارخانجات تولیدی نیروترانسفو</t>
  </si>
  <si>
    <t>سرمایه گذاری گروه توسعه ملی</t>
  </si>
  <si>
    <t>کیمیا کالای رازی</t>
  </si>
  <si>
    <t>مدیریت نیروگاهی ایرانیان مپنا</t>
  </si>
  <si>
    <t>مجتمع کاشی و سنگ پرسپولیس یزد</t>
  </si>
  <si>
    <t>آلومینیوم‌ایران‌</t>
  </si>
  <si>
    <t>کربن‌ ایران‌</t>
  </si>
  <si>
    <t>نیان باتری خاوران</t>
  </si>
  <si>
    <t>س. و توسعه صنایع لاستیک</t>
  </si>
  <si>
    <t>کشت وصنعت و دامپروری پگاه فارس</t>
  </si>
  <si>
    <t>ح . سنگ آهن گهرزمین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</si>
  <si>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</si>
  <si>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</si>
  <si>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</si>
  <si>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</si>
  <si>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</si>
  <si>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</si>
  <si>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</si>
  <si>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</si>
  <si>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</si>
  <si>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</si>
  <si>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</si>
  <si>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</si>
  <si>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</si>
  <si>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</si>
  <si>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</si>
  <si>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</si>
  <si>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</si>
  <si>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1404/12/03</t>
  </si>
  <si>
    <t>1405/04/30</t>
  </si>
  <si>
    <t>1404/12/10</t>
  </si>
  <si>
    <t>1405/04/07</t>
  </si>
  <si>
    <t>1404/11/21</t>
  </si>
  <si>
    <t>1405/05/11</t>
  </si>
  <si>
    <t>1405/03/19</t>
  </si>
  <si>
    <t>1405/02/30</t>
  </si>
  <si>
    <t>1405/03/24</t>
  </si>
  <si>
    <t>1405/05/18</t>
  </si>
  <si>
    <t>1405/03/03</t>
  </si>
  <si>
    <t>1405/04/10</t>
  </si>
  <si>
    <t>1405/02/14</t>
  </si>
  <si>
    <t>1405/04/24</t>
  </si>
  <si>
    <t>1405/04/21</t>
  </si>
  <si>
    <t>1405/01/30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</si>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</sst>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_ * #,##0_-_ ;_ * #,##0\-_ ;_ * &quot;-&quot;??_-_ ;_ @_ "/>
  </numFmts>
  <fonts count="7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0" fontId="0" fillId="0" borderId="7" xfId="0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2"/>
  <sheetViews>
    <sheetView rightToLeft="1" tabSelected="1" topLeftCell="A37" workbookViewId="0">
      <selection activeCell="AD8" sqref="AD8:AD10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1.7109375" bestFit="1" customWidth="1"/>
    <col min="17" max="17" width="1.28515625" customWidth="1"/>
    <col min="18" max="18" width="15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  <col min="30" max="30" width="16.42578125" bestFit="1" customWidth="1"/>
  </cols>
  <sheetData>
    <row r="1" spans="1:30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30" ht="21.7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30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30" ht="14.45" customHeight="1">
      <c r="A4" s="1" t="s">
        <v>3</v>
      </c>
      <c r="B4" s="46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30" ht="14.45" customHeight="1">
      <c r="A5" s="46" t="s">
        <v>5</v>
      </c>
      <c r="B5" s="46"/>
      <c r="C5" s="46" t="s">
        <v>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30" ht="14.45" customHeight="1">
      <c r="F6" s="41" t="s">
        <v>7</v>
      </c>
      <c r="G6" s="41"/>
      <c r="H6" s="41"/>
      <c r="I6" s="41"/>
      <c r="J6" s="41"/>
      <c r="L6" s="41" t="s">
        <v>8</v>
      </c>
      <c r="M6" s="41"/>
      <c r="N6" s="41"/>
      <c r="O6" s="41"/>
      <c r="P6" s="41"/>
      <c r="Q6" s="41"/>
      <c r="R6" s="41"/>
      <c r="T6" s="41" t="s">
        <v>9</v>
      </c>
      <c r="U6" s="41"/>
      <c r="V6" s="41"/>
      <c r="W6" s="41"/>
      <c r="X6" s="41"/>
      <c r="Y6" s="41"/>
      <c r="Z6" s="41"/>
      <c r="AA6" s="41"/>
      <c r="AB6" s="41"/>
    </row>
    <row r="7" spans="1:30" ht="14.45" customHeight="1">
      <c r="F7" s="3"/>
      <c r="G7" s="3"/>
      <c r="H7" s="3"/>
      <c r="I7" s="3"/>
      <c r="J7" s="3"/>
      <c r="L7" s="44" t="s">
        <v>10</v>
      </c>
      <c r="M7" s="44"/>
      <c r="N7" s="44"/>
      <c r="O7" s="3"/>
      <c r="P7" s="44" t="s">
        <v>11</v>
      </c>
      <c r="Q7" s="44"/>
      <c r="R7" s="44"/>
      <c r="T7" s="3"/>
      <c r="U7" s="3"/>
      <c r="V7" s="3"/>
      <c r="W7" s="3"/>
      <c r="X7" s="3"/>
      <c r="Y7" s="3"/>
      <c r="Z7" s="3"/>
      <c r="AA7" s="3"/>
      <c r="AB7" s="3"/>
    </row>
    <row r="8" spans="1:30" ht="18.75" customHeight="1">
      <c r="A8" s="41" t="s">
        <v>12</v>
      </c>
      <c r="B8" s="41"/>
      <c r="C8" s="41"/>
      <c r="E8" s="41" t="s">
        <v>13</v>
      </c>
      <c r="F8" s="4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21.75" customHeight="1">
      <c r="A9" s="42" t="s">
        <v>19</v>
      </c>
      <c r="B9" s="42"/>
      <c r="C9" s="42"/>
      <c r="E9" s="43">
        <v>12309793</v>
      </c>
      <c r="F9" s="43"/>
      <c r="G9" s="12"/>
      <c r="H9" s="13">
        <v>20244963806</v>
      </c>
      <c r="I9" s="12"/>
      <c r="J9" s="13">
        <v>33126099069.8983</v>
      </c>
      <c r="K9" s="12"/>
      <c r="L9" s="13">
        <v>9700000</v>
      </c>
      <c r="M9" s="12"/>
      <c r="N9" s="13">
        <v>29928251355</v>
      </c>
      <c r="O9" s="12"/>
      <c r="P9" s="13">
        <v>0</v>
      </c>
      <c r="Q9" s="12"/>
      <c r="R9" s="13">
        <v>0</v>
      </c>
      <c r="S9" s="12"/>
      <c r="T9" s="13">
        <v>22009793</v>
      </c>
      <c r="U9" s="12"/>
      <c r="V9" s="13">
        <v>3400</v>
      </c>
      <c r="W9" s="12"/>
      <c r="X9" s="13">
        <v>50173215161</v>
      </c>
      <c r="Y9" s="12"/>
      <c r="Z9" s="13">
        <v>74254834820.373993</v>
      </c>
      <c r="AA9" s="12"/>
      <c r="AB9" s="14">
        <f>Z9/2169058974523*100</f>
        <v>3.4233663396221603</v>
      </c>
      <c r="AD9" s="31"/>
    </row>
    <row r="10" spans="1:30" ht="21.75" customHeight="1">
      <c r="A10" s="38" t="s">
        <v>20</v>
      </c>
      <c r="B10" s="38"/>
      <c r="C10" s="38"/>
      <c r="E10" s="39">
        <v>11130719</v>
      </c>
      <c r="F10" s="39"/>
      <c r="G10" s="12"/>
      <c r="H10" s="15">
        <v>34346560987</v>
      </c>
      <c r="I10" s="12"/>
      <c r="J10" s="15">
        <v>101169255445.911</v>
      </c>
      <c r="K10" s="12"/>
      <c r="L10" s="15">
        <v>900000</v>
      </c>
      <c r="M10" s="12"/>
      <c r="N10" s="15">
        <v>9890277655</v>
      </c>
      <c r="O10" s="12"/>
      <c r="P10" s="15">
        <v>0</v>
      </c>
      <c r="Q10" s="12"/>
      <c r="R10" s="15">
        <v>0</v>
      </c>
      <c r="S10" s="12"/>
      <c r="T10" s="15">
        <v>12030719</v>
      </c>
      <c r="U10" s="12"/>
      <c r="V10" s="15">
        <v>11480</v>
      </c>
      <c r="W10" s="12"/>
      <c r="X10" s="15">
        <v>44236838642</v>
      </c>
      <c r="Y10" s="12"/>
      <c r="Z10" s="15">
        <v>137045043303.65199</v>
      </c>
      <c r="AA10" s="12"/>
      <c r="AB10" s="16">
        <f t="shared" ref="AB10:AB46" si="0">Z10/2169058974523*100</f>
        <v>6.3181796766862783</v>
      </c>
    </row>
    <row r="11" spans="1:30" ht="21.75" customHeight="1">
      <c r="A11" s="38" t="s">
        <v>21</v>
      </c>
      <c r="B11" s="38"/>
      <c r="C11" s="38"/>
      <c r="E11" s="39">
        <v>7948750</v>
      </c>
      <c r="F11" s="39"/>
      <c r="G11" s="12"/>
      <c r="H11" s="15">
        <v>30671046820</v>
      </c>
      <c r="I11" s="12"/>
      <c r="J11" s="15">
        <v>87391352280.5</v>
      </c>
      <c r="K11" s="12"/>
      <c r="L11" s="15">
        <v>870000</v>
      </c>
      <c r="M11" s="12"/>
      <c r="N11" s="15">
        <v>9953144675</v>
      </c>
      <c r="O11" s="12"/>
      <c r="P11" s="15">
        <v>0</v>
      </c>
      <c r="Q11" s="12"/>
      <c r="R11" s="15">
        <v>0</v>
      </c>
      <c r="S11" s="12"/>
      <c r="T11" s="15">
        <v>8818750</v>
      </c>
      <c r="U11" s="12"/>
      <c r="V11" s="15">
        <v>12180</v>
      </c>
      <c r="W11" s="12"/>
      <c r="X11" s="15">
        <v>40624191495</v>
      </c>
      <c r="Y11" s="12"/>
      <c r="Z11" s="15">
        <v>106582077341.25</v>
      </c>
      <c r="AA11" s="12"/>
      <c r="AB11" s="16">
        <f t="shared" si="0"/>
        <v>4.9137473251361721</v>
      </c>
    </row>
    <row r="12" spans="1:30" ht="21.75" customHeight="1">
      <c r="A12" s="38" t="s">
        <v>22</v>
      </c>
      <c r="B12" s="38"/>
      <c r="C12" s="38"/>
      <c r="E12" s="39">
        <v>2752617</v>
      </c>
      <c r="F12" s="39"/>
      <c r="G12" s="12"/>
      <c r="H12" s="15">
        <v>28763438828</v>
      </c>
      <c r="I12" s="12"/>
      <c r="J12" s="15">
        <v>29528508854.348499</v>
      </c>
      <c r="K12" s="12"/>
      <c r="L12" s="15">
        <v>0</v>
      </c>
      <c r="M12" s="12"/>
      <c r="N12" s="15">
        <v>0</v>
      </c>
      <c r="O12" s="12"/>
      <c r="P12" s="15">
        <v>0</v>
      </c>
      <c r="Q12" s="12"/>
      <c r="R12" s="15">
        <v>0</v>
      </c>
      <c r="S12" s="12"/>
      <c r="T12" s="15">
        <v>2752617</v>
      </c>
      <c r="U12" s="12"/>
      <c r="V12" s="15">
        <v>12570</v>
      </c>
      <c r="W12" s="12"/>
      <c r="X12" s="15">
        <v>28763438828</v>
      </c>
      <c r="Y12" s="12"/>
      <c r="Z12" s="15">
        <v>34332934631.316299</v>
      </c>
      <c r="AA12" s="12"/>
      <c r="AB12" s="16">
        <f t="shared" si="0"/>
        <v>1.5828492924617916</v>
      </c>
    </row>
    <row r="13" spans="1:30" ht="21.75" customHeight="1">
      <c r="A13" s="38" t="s">
        <v>23</v>
      </c>
      <c r="B13" s="38"/>
      <c r="C13" s="38"/>
      <c r="E13" s="39">
        <v>8000335</v>
      </c>
      <c r="F13" s="39"/>
      <c r="G13" s="12"/>
      <c r="H13" s="15">
        <v>29352488810</v>
      </c>
      <c r="I13" s="12"/>
      <c r="J13" s="15">
        <v>83116015537.411499</v>
      </c>
      <c r="K13" s="12"/>
      <c r="L13" s="15">
        <v>0</v>
      </c>
      <c r="M13" s="12"/>
      <c r="N13" s="15">
        <v>0</v>
      </c>
      <c r="O13" s="12"/>
      <c r="P13" s="15">
        <v>0</v>
      </c>
      <c r="Q13" s="12"/>
      <c r="R13" s="15">
        <v>0</v>
      </c>
      <c r="S13" s="12"/>
      <c r="T13" s="15">
        <v>8000335</v>
      </c>
      <c r="U13" s="12"/>
      <c r="V13" s="15">
        <v>10590</v>
      </c>
      <c r="W13" s="12"/>
      <c r="X13" s="15">
        <v>29352488810</v>
      </c>
      <c r="Y13" s="12"/>
      <c r="Z13" s="15">
        <v>84068634626.665497</v>
      </c>
      <c r="AA13" s="12"/>
      <c r="AB13" s="16">
        <f t="shared" si="0"/>
        <v>3.8758113824522966</v>
      </c>
    </row>
    <row r="14" spans="1:30" ht="21.75" customHeight="1">
      <c r="A14" s="38" t="s">
        <v>24</v>
      </c>
      <c r="B14" s="38"/>
      <c r="C14" s="38"/>
      <c r="E14" s="39">
        <v>874864</v>
      </c>
      <c r="F14" s="39"/>
      <c r="G14" s="12"/>
      <c r="H14" s="15">
        <v>34677091474</v>
      </c>
      <c r="I14" s="12"/>
      <c r="J14" s="15">
        <v>41764353604.580803</v>
      </c>
      <c r="K14" s="12"/>
      <c r="L14" s="15">
        <v>524918</v>
      </c>
      <c r="M14" s="12"/>
      <c r="N14" s="15">
        <v>0</v>
      </c>
      <c r="O14" s="12"/>
      <c r="P14" s="15">
        <v>0</v>
      </c>
      <c r="Q14" s="12"/>
      <c r="R14" s="15">
        <v>0</v>
      </c>
      <c r="S14" s="12"/>
      <c r="T14" s="15">
        <v>1399782</v>
      </c>
      <c r="U14" s="12"/>
      <c r="V14" s="15">
        <v>34360</v>
      </c>
      <c r="W14" s="12"/>
      <c r="X14" s="15">
        <v>34677091474</v>
      </c>
      <c r="Y14" s="12"/>
      <c r="Z14" s="15">
        <v>47724723501.4104</v>
      </c>
      <c r="AA14" s="12"/>
      <c r="AB14" s="16">
        <f t="shared" si="0"/>
        <v>2.2002501574170243</v>
      </c>
    </row>
    <row r="15" spans="1:30" ht="21.75" customHeight="1">
      <c r="A15" s="38" t="s">
        <v>25</v>
      </c>
      <c r="B15" s="38"/>
      <c r="C15" s="38"/>
      <c r="E15" s="39">
        <v>500000</v>
      </c>
      <c r="F15" s="39"/>
      <c r="G15" s="12"/>
      <c r="H15" s="15">
        <v>8128597001</v>
      </c>
      <c r="I15" s="12"/>
      <c r="J15" s="15">
        <v>9689516550</v>
      </c>
      <c r="K15" s="12"/>
      <c r="L15" s="15">
        <v>0</v>
      </c>
      <c r="M15" s="12"/>
      <c r="N15" s="15">
        <v>0</v>
      </c>
      <c r="O15" s="12"/>
      <c r="P15" s="15">
        <v>-500000</v>
      </c>
      <c r="Q15" s="12"/>
      <c r="R15" s="15">
        <v>9977274887</v>
      </c>
      <c r="S15" s="12"/>
      <c r="T15" s="15">
        <v>0</v>
      </c>
      <c r="U15" s="12"/>
      <c r="V15" s="15">
        <v>0</v>
      </c>
      <c r="W15" s="12"/>
      <c r="X15" s="15">
        <v>0</v>
      </c>
      <c r="Y15" s="12"/>
      <c r="Z15" s="15">
        <v>0</v>
      </c>
      <c r="AA15" s="12"/>
      <c r="AB15" s="16">
        <f t="shared" si="0"/>
        <v>0</v>
      </c>
    </row>
    <row r="16" spans="1:30" ht="21.75" customHeight="1">
      <c r="A16" s="38" t="s">
        <v>26</v>
      </c>
      <c r="B16" s="38"/>
      <c r="C16" s="38"/>
      <c r="E16" s="39">
        <v>11893480</v>
      </c>
      <c r="F16" s="39"/>
      <c r="G16" s="12"/>
      <c r="H16" s="15">
        <v>44095938579</v>
      </c>
      <c r="I16" s="12"/>
      <c r="J16" s="15">
        <v>86977374855.052002</v>
      </c>
      <c r="K16" s="12"/>
      <c r="L16" s="15">
        <v>0</v>
      </c>
      <c r="M16" s="12"/>
      <c r="N16" s="15">
        <v>0</v>
      </c>
      <c r="O16" s="12"/>
      <c r="P16" s="15">
        <v>0</v>
      </c>
      <c r="Q16" s="12"/>
      <c r="R16" s="15">
        <v>0</v>
      </c>
      <c r="S16" s="12"/>
      <c r="T16" s="15">
        <v>11893480</v>
      </c>
      <c r="U16" s="12"/>
      <c r="V16" s="15">
        <v>9770</v>
      </c>
      <c r="W16" s="12"/>
      <c r="X16" s="15">
        <v>44095938579</v>
      </c>
      <c r="Y16" s="12"/>
      <c r="Z16" s="15">
        <v>115301079014.092</v>
      </c>
      <c r="AA16" s="12"/>
      <c r="AB16" s="16">
        <f t="shared" si="0"/>
        <v>5.3157189531671438</v>
      </c>
    </row>
    <row r="17" spans="1:28" ht="21.75" customHeight="1">
      <c r="A17" s="38" t="s">
        <v>27</v>
      </c>
      <c r="B17" s="38"/>
      <c r="C17" s="38"/>
      <c r="E17" s="39">
        <v>2709250</v>
      </c>
      <c r="F17" s="39"/>
      <c r="G17" s="12"/>
      <c r="H17" s="15">
        <v>7021193941</v>
      </c>
      <c r="I17" s="12"/>
      <c r="J17" s="15">
        <v>19947241631.450001</v>
      </c>
      <c r="K17" s="12"/>
      <c r="L17" s="15">
        <v>0</v>
      </c>
      <c r="M17" s="12"/>
      <c r="N17" s="15">
        <v>0</v>
      </c>
      <c r="O17" s="12"/>
      <c r="P17" s="15">
        <v>0</v>
      </c>
      <c r="Q17" s="12"/>
      <c r="R17" s="15">
        <v>0</v>
      </c>
      <c r="S17" s="12"/>
      <c r="T17" s="15">
        <v>2709250</v>
      </c>
      <c r="U17" s="12"/>
      <c r="V17" s="15">
        <v>7420</v>
      </c>
      <c r="W17" s="12"/>
      <c r="X17" s="15">
        <v>7021193941</v>
      </c>
      <c r="Y17" s="12"/>
      <c r="Z17" s="15">
        <v>19947241631.450001</v>
      </c>
      <c r="AA17" s="12"/>
      <c r="AB17" s="16">
        <f t="shared" si="0"/>
        <v>0.91962652310256432</v>
      </c>
    </row>
    <row r="18" spans="1:28" ht="21.75" customHeight="1">
      <c r="A18" s="38" t="s">
        <v>28</v>
      </c>
      <c r="B18" s="38"/>
      <c r="C18" s="38"/>
      <c r="E18" s="39">
        <v>1</v>
      </c>
      <c r="F18" s="39"/>
      <c r="G18" s="12"/>
      <c r="H18" s="15">
        <v>10974</v>
      </c>
      <c r="I18" s="12"/>
      <c r="J18" s="15">
        <v>8404.5269000000008</v>
      </c>
      <c r="K18" s="12"/>
      <c r="L18" s="15">
        <v>0</v>
      </c>
      <c r="M18" s="12"/>
      <c r="N18" s="15">
        <v>0</v>
      </c>
      <c r="O18" s="12"/>
      <c r="P18" s="15">
        <v>-1</v>
      </c>
      <c r="Q18" s="12"/>
      <c r="R18" s="15">
        <v>1</v>
      </c>
      <c r="S18" s="12"/>
      <c r="T18" s="15">
        <v>0</v>
      </c>
      <c r="U18" s="12"/>
      <c r="V18" s="15">
        <v>0</v>
      </c>
      <c r="W18" s="12"/>
      <c r="X18" s="15">
        <v>0</v>
      </c>
      <c r="Y18" s="12"/>
      <c r="Z18" s="15">
        <v>0</v>
      </c>
      <c r="AA18" s="12"/>
      <c r="AB18" s="16">
        <f t="shared" si="0"/>
        <v>0</v>
      </c>
    </row>
    <row r="19" spans="1:28" ht="21.75" customHeight="1">
      <c r="A19" s="38" t="s">
        <v>29</v>
      </c>
      <c r="B19" s="38"/>
      <c r="C19" s="38"/>
      <c r="E19" s="39">
        <v>666007</v>
      </c>
      <c r="F19" s="39"/>
      <c r="G19" s="12"/>
      <c r="H19" s="15">
        <v>8100017507</v>
      </c>
      <c r="I19" s="12"/>
      <c r="J19" s="15">
        <v>14783410592.959299</v>
      </c>
      <c r="K19" s="12"/>
      <c r="L19" s="15">
        <v>1800000</v>
      </c>
      <c r="M19" s="12"/>
      <c r="N19" s="15">
        <v>40458682054</v>
      </c>
      <c r="O19" s="12"/>
      <c r="P19" s="15">
        <v>-800000</v>
      </c>
      <c r="Q19" s="12"/>
      <c r="R19" s="15">
        <v>20234370031</v>
      </c>
      <c r="S19" s="12"/>
      <c r="T19" s="15">
        <v>1666007</v>
      </c>
      <c r="U19" s="12"/>
      <c r="V19" s="15">
        <v>27510</v>
      </c>
      <c r="W19" s="12"/>
      <c r="X19" s="15">
        <v>32805719273</v>
      </c>
      <c r="Y19" s="12"/>
      <c r="Z19" s="15">
        <v>45477572349.633904</v>
      </c>
      <c r="AA19" s="12"/>
      <c r="AB19" s="16">
        <f t="shared" si="0"/>
        <v>2.0966498783019456</v>
      </c>
    </row>
    <row r="20" spans="1:28" ht="21.75" customHeight="1">
      <c r="A20" s="38" t="s">
        <v>30</v>
      </c>
      <c r="B20" s="38"/>
      <c r="C20" s="38"/>
      <c r="E20" s="39">
        <v>7675839</v>
      </c>
      <c r="F20" s="39"/>
      <c r="G20" s="12"/>
      <c r="H20" s="15">
        <v>34578521514</v>
      </c>
      <c r="I20" s="12"/>
      <c r="J20" s="15">
        <v>93987668794.300201</v>
      </c>
      <c r="K20" s="12"/>
      <c r="L20" s="15">
        <v>0</v>
      </c>
      <c r="M20" s="12"/>
      <c r="N20" s="15">
        <v>0</v>
      </c>
      <c r="O20" s="12"/>
      <c r="P20" s="15">
        <v>0</v>
      </c>
      <c r="Q20" s="12"/>
      <c r="R20" s="15">
        <v>0</v>
      </c>
      <c r="S20" s="12"/>
      <c r="T20" s="15">
        <v>7675839</v>
      </c>
      <c r="U20" s="12"/>
      <c r="V20" s="15">
        <v>17130</v>
      </c>
      <c r="W20" s="12"/>
      <c r="X20" s="15">
        <v>34578521514</v>
      </c>
      <c r="Y20" s="12"/>
      <c r="Z20" s="15">
        <v>130470726616.399</v>
      </c>
      <c r="AA20" s="12"/>
      <c r="AB20" s="16">
        <f t="shared" si="0"/>
        <v>6.0150843360582646</v>
      </c>
    </row>
    <row r="21" spans="1:28" ht="21.75" customHeight="1">
      <c r="A21" s="38" t="s">
        <v>31</v>
      </c>
      <c r="B21" s="38"/>
      <c r="C21" s="38"/>
      <c r="E21" s="39">
        <v>2500000</v>
      </c>
      <c r="F21" s="39"/>
      <c r="G21" s="12"/>
      <c r="H21" s="15">
        <v>30187194835</v>
      </c>
      <c r="I21" s="12"/>
      <c r="J21" s="15">
        <v>25054817500</v>
      </c>
      <c r="K21" s="12"/>
      <c r="L21" s="15">
        <v>750000</v>
      </c>
      <c r="M21" s="12"/>
      <c r="N21" s="15">
        <v>9142290286</v>
      </c>
      <c r="O21" s="12"/>
      <c r="P21" s="15">
        <v>0</v>
      </c>
      <c r="Q21" s="12"/>
      <c r="R21" s="15">
        <v>0</v>
      </c>
      <c r="S21" s="12"/>
      <c r="T21" s="15">
        <v>3250000</v>
      </c>
      <c r="U21" s="12"/>
      <c r="V21" s="15">
        <v>14550</v>
      </c>
      <c r="W21" s="12"/>
      <c r="X21" s="15">
        <v>39329485121</v>
      </c>
      <c r="Y21" s="12"/>
      <c r="Z21" s="15">
        <v>46921967625</v>
      </c>
      <c r="AA21" s="12"/>
      <c r="AB21" s="16">
        <f t="shared" si="0"/>
        <v>2.1632407498426205</v>
      </c>
    </row>
    <row r="22" spans="1:28" ht="21.75" customHeight="1">
      <c r="A22" s="38" t="s">
        <v>32</v>
      </c>
      <c r="B22" s="38"/>
      <c r="C22" s="38"/>
      <c r="E22" s="39">
        <v>585000</v>
      </c>
      <c r="F22" s="39"/>
      <c r="G22" s="12"/>
      <c r="H22" s="15">
        <v>4475351625</v>
      </c>
      <c r="I22" s="12"/>
      <c r="J22" s="15">
        <v>4050575135.0999999</v>
      </c>
      <c r="K22" s="12"/>
      <c r="L22" s="15">
        <v>0</v>
      </c>
      <c r="M22" s="12"/>
      <c r="N22" s="15">
        <v>0</v>
      </c>
      <c r="O22" s="12"/>
      <c r="P22" s="15">
        <v>0</v>
      </c>
      <c r="Q22" s="12"/>
      <c r="R22" s="15">
        <v>0</v>
      </c>
      <c r="S22" s="12"/>
      <c r="T22" s="15">
        <v>585000</v>
      </c>
      <c r="U22" s="12"/>
      <c r="V22" s="15">
        <v>6978</v>
      </c>
      <c r="W22" s="12"/>
      <c r="X22" s="15">
        <v>4475351625</v>
      </c>
      <c r="Y22" s="12"/>
      <c r="Z22" s="15">
        <v>4050575135.0999999</v>
      </c>
      <c r="AA22" s="12"/>
      <c r="AB22" s="16">
        <f t="shared" si="0"/>
        <v>0.18674343033899141</v>
      </c>
    </row>
    <row r="23" spans="1:28" ht="21.75" customHeight="1">
      <c r="A23" s="38" t="s">
        <v>33</v>
      </c>
      <c r="B23" s="38"/>
      <c r="C23" s="38"/>
      <c r="E23" s="39">
        <v>435000</v>
      </c>
      <c r="F23" s="39"/>
      <c r="G23" s="12"/>
      <c r="H23" s="15">
        <v>7458167394</v>
      </c>
      <c r="I23" s="12"/>
      <c r="J23" s="15">
        <v>8982375334.5</v>
      </c>
      <c r="K23" s="12"/>
      <c r="L23" s="15">
        <v>0</v>
      </c>
      <c r="M23" s="12"/>
      <c r="N23" s="15">
        <v>0</v>
      </c>
      <c r="O23" s="12"/>
      <c r="P23" s="15">
        <v>0</v>
      </c>
      <c r="Q23" s="12"/>
      <c r="R23" s="15">
        <v>0</v>
      </c>
      <c r="S23" s="12"/>
      <c r="T23" s="15">
        <v>435000</v>
      </c>
      <c r="U23" s="12"/>
      <c r="V23" s="15">
        <v>26350</v>
      </c>
      <c r="W23" s="12"/>
      <c r="X23" s="15">
        <v>7458167394</v>
      </c>
      <c r="Y23" s="12"/>
      <c r="Z23" s="15">
        <v>11373646807.5</v>
      </c>
      <c r="AA23" s="12"/>
      <c r="AB23" s="16">
        <f t="shared" si="0"/>
        <v>0.52435857858595991</v>
      </c>
    </row>
    <row r="24" spans="1:28" ht="21.75" customHeight="1">
      <c r="A24" s="38" t="s">
        <v>34</v>
      </c>
      <c r="B24" s="38"/>
      <c r="C24" s="38"/>
      <c r="E24" s="39">
        <v>3250000</v>
      </c>
      <c r="F24" s="39"/>
      <c r="G24" s="12"/>
      <c r="H24" s="15">
        <v>24155644226</v>
      </c>
      <c r="I24" s="12"/>
      <c r="J24" s="15">
        <v>30797580125</v>
      </c>
      <c r="K24" s="12"/>
      <c r="L24" s="15">
        <v>0</v>
      </c>
      <c r="M24" s="12"/>
      <c r="N24" s="15">
        <v>0</v>
      </c>
      <c r="O24" s="12"/>
      <c r="P24" s="15">
        <v>0</v>
      </c>
      <c r="Q24" s="12"/>
      <c r="R24" s="15">
        <v>0</v>
      </c>
      <c r="S24" s="12"/>
      <c r="T24" s="15">
        <v>3250000</v>
      </c>
      <c r="U24" s="12"/>
      <c r="V24" s="15">
        <v>11110</v>
      </c>
      <c r="W24" s="12"/>
      <c r="X24" s="15">
        <v>24155644226</v>
      </c>
      <c r="Y24" s="12"/>
      <c r="Z24" s="15">
        <v>35828389025</v>
      </c>
      <c r="AA24" s="12"/>
      <c r="AB24" s="16">
        <f t="shared" si="0"/>
        <v>1.6517941395705509</v>
      </c>
    </row>
    <row r="25" spans="1:28" ht="21.75" customHeight="1">
      <c r="A25" s="38" t="s">
        <v>35</v>
      </c>
      <c r="B25" s="38"/>
      <c r="C25" s="38"/>
      <c r="E25" s="39">
        <v>468751</v>
      </c>
      <c r="F25" s="39"/>
      <c r="G25" s="12"/>
      <c r="H25" s="15">
        <v>1736446447</v>
      </c>
      <c r="I25" s="12"/>
      <c r="J25" s="15">
        <v>2000048485.5109999</v>
      </c>
      <c r="K25" s="12"/>
      <c r="L25" s="15">
        <v>0</v>
      </c>
      <c r="M25" s="12"/>
      <c r="N25" s="15">
        <v>0</v>
      </c>
      <c r="O25" s="12"/>
      <c r="P25" s="15">
        <v>-468751</v>
      </c>
      <c r="Q25" s="12"/>
      <c r="R25" s="15">
        <v>1954848777</v>
      </c>
      <c r="S25" s="12"/>
      <c r="T25" s="15">
        <v>0</v>
      </c>
      <c r="U25" s="12"/>
      <c r="V25" s="15">
        <v>0</v>
      </c>
      <c r="W25" s="12"/>
      <c r="X25" s="15">
        <v>0</v>
      </c>
      <c r="Y25" s="12"/>
      <c r="Z25" s="15">
        <v>0</v>
      </c>
      <c r="AA25" s="12"/>
      <c r="AB25" s="16">
        <f t="shared" si="0"/>
        <v>0</v>
      </c>
    </row>
    <row r="26" spans="1:28" ht="21.75" customHeight="1">
      <c r="A26" s="38" t="s">
        <v>36</v>
      </c>
      <c r="B26" s="38"/>
      <c r="C26" s="38"/>
      <c r="E26" s="39">
        <v>2236796</v>
      </c>
      <c r="F26" s="39"/>
      <c r="G26" s="12"/>
      <c r="H26" s="15">
        <v>50236176687</v>
      </c>
      <c r="I26" s="12"/>
      <c r="J26" s="15">
        <v>32648926889.3932</v>
      </c>
      <c r="K26" s="12"/>
      <c r="L26" s="15">
        <v>1304555</v>
      </c>
      <c r="M26" s="12"/>
      <c r="N26" s="15">
        <v>20470922253</v>
      </c>
      <c r="O26" s="12"/>
      <c r="P26" s="15">
        <v>0</v>
      </c>
      <c r="Q26" s="12"/>
      <c r="R26" s="15">
        <v>0</v>
      </c>
      <c r="S26" s="12"/>
      <c r="T26" s="15">
        <v>3541351</v>
      </c>
      <c r="U26" s="12"/>
      <c r="V26" s="15">
        <v>18250</v>
      </c>
      <c r="W26" s="12"/>
      <c r="X26" s="15">
        <v>70707098940</v>
      </c>
      <c r="Y26" s="12"/>
      <c r="Z26" s="15">
        <v>64130068511.052498</v>
      </c>
      <c r="AA26" s="12"/>
      <c r="AB26" s="16">
        <f t="shared" si="0"/>
        <v>2.9565848261527981</v>
      </c>
    </row>
    <row r="27" spans="1:28" ht="21.75" customHeight="1">
      <c r="A27" s="38" t="s">
        <v>37</v>
      </c>
      <c r="B27" s="38"/>
      <c r="C27" s="38"/>
      <c r="E27" s="39">
        <v>2646231</v>
      </c>
      <c r="F27" s="39"/>
      <c r="G27" s="12"/>
      <c r="H27" s="15">
        <v>30041716477</v>
      </c>
      <c r="I27" s="12"/>
      <c r="J27" s="15">
        <v>36550796830.430397</v>
      </c>
      <c r="K27" s="12"/>
      <c r="L27" s="15">
        <v>750697</v>
      </c>
      <c r="M27" s="12"/>
      <c r="N27" s="15">
        <v>13034628013</v>
      </c>
      <c r="O27" s="12"/>
      <c r="P27" s="15">
        <v>0</v>
      </c>
      <c r="Q27" s="12"/>
      <c r="R27" s="15">
        <v>0</v>
      </c>
      <c r="S27" s="12"/>
      <c r="T27" s="15">
        <v>3396928</v>
      </c>
      <c r="U27" s="12"/>
      <c r="V27" s="15">
        <v>19250</v>
      </c>
      <c r="W27" s="12"/>
      <c r="X27" s="15">
        <v>43076344490</v>
      </c>
      <c r="Y27" s="12"/>
      <c r="Z27" s="15">
        <v>64885392621.279999</v>
      </c>
      <c r="AA27" s="12"/>
      <c r="AB27" s="16">
        <f t="shared" si="0"/>
        <v>2.9914074897640353</v>
      </c>
    </row>
    <row r="28" spans="1:28" ht="21.75" customHeight="1">
      <c r="A28" s="38" t="s">
        <v>38</v>
      </c>
      <c r="B28" s="38"/>
      <c r="C28" s="38"/>
      <c r="E28" s="39">
        <v>3227921</v>
      </c>
      <c r="F28" s="39"/>
      <c r="G28" s="12"/>
      <c r="H28" s="15">
        <v>18437794489</v>
      </c>
      <c r="I28" s="12"/>
      <c r="J28" s="15">
        <v>16207024003.5902</v>
      </c>
      <c r="K28" s="12"/>
      <c r="L28" s="15">
        <v>4100000</v>
      </c>
      <c r="M28" s="12"/>
      <c r="N28" s="15">
        <v>20779050583</v>
      </c>
      <c r="O28" s="12"/>
      <c r="P28" s="15">
        <v>0</v>
      </c>
      <c r="Q28" s="12"/>
      <c r="R28" s="15">
        <v>0</v>
      </c>
      <c r="S28" s="12"/>
      <c r="T28" s="15">
        <v>7327921</v>
      </c>
      <c r="U28" s="12"/>
      <c r="V28" s="15">
        <v>6750</v>
      </c>
      <c r="W28" s="12"/>
      <c r="X28" s="15">
        <v>39216845072</v>
      </c>
      <c r="Y28" s="12"/>
      <c r="Z28" s="15">
        <v>49081114152.022499</v>
      </c>
      <c r="AA28" s="12"/>
      <c r="AB28" s="16">
        <f t="shared" si="0"/>
        <v>2.2627837568508702</v>
      </c>
    </row>
    <row r="29" spans="1:28" ht="21.75" customHeight="1">
      <c r="A29" s="38" t="s">
        <v>39</v>
      </c>
      <c r="B29" s="38"/>
      <c r="C29" s="38"/>
      <c r="E29" s="39">
        <v>446091</v>
      </c>
      <c r="F29" s="39"/>
      <c r="G29" s="12"/>
      <c r="H29" s="15">
        <v>9938416882</v>
      </c>
      <c r="I29" s="12"/>
      <c r="J29" s="15">
        <v>72726198332.451004</v>
      </c>
      <c r="K29" s="12"/>
      <c r="L29" s="15">
        <v>0</v>
      </c>
      <c r="M29" s="12"/>
      <c r="N29" s="15">
        <v>0</v>
      </c>
      <c r="O29" s="12"/>
      <c r="P29" s="15">
        <v>0</v>
      </c>
      <c r="Q29" s="12"/>
      <c r="R29" s="15">
        <v>0</v>
      </c>
      <c r="S29" s="12"/>
      <c r="T29" s="15">
        <v>446091</v>
      </c>
      <c r="U29" s="12"/>
      <c r="V29" s="15">
        <v>161100</v>
      </c>
      <c r="W29" s="12"/>
      <c r="X29" s="15">
        <v>9938416882</v>
      </c>
      <c r="Y29" s="12"/>
      <c r="Z29" s="15">
        <v>71309741639.427002</v>
      </c>
      <c r="AA29" s="12"/>
      <c r="AB29" s="16">
        <f t="shared" si="0"/>
        <v>3.2875888796480881</v>
      </c>
    </row>
    <row r="30" spans="1:28" ht="21.75" customHeight="1">
      <c r="A30" s="38" t="s">
        <v>40</v>
      </c>
      <c r="B30" s="38"/>
      <c r="C30" s="38"/>
      <c r="E30" s="39">
        <v>214000</v>
      </c>
      <c r="F30" s="39"/>
      <c r="G30" s="12"/>
      <c r="H30" s="15">
        <v>35284548109</v>
      </c>
      <c r="I30" s="12"/>
      <c r="J30" s="15">
        <v>40154586998</v>
      </c>
      <c r="K30" s="12"/>
      <c r="L30" s="15">
        <v>157000</v>
      </c>
      <c r="M30" s="12"/>
      <c r="N30" s="15">
        <v>30177439264</v>
      </c>
      <c r="O30" s="12"/>
      <c r="P30" s="15">
        <v>0</v>
      </c>
      <c r="Q30" s="12"/>
      <c r="R30" s="15">
        <v>0</v>
      </c>
      <c r="S30" s="12"/>
      <c r="T30" s="15">
        <v>371000</v>
      </c>
      <c r="U30" s="12"/>
      <c r="V30" s="15">
        <v>194400</v>
      </c>
      <c r="W30" s="12"/>
      <c r="X30" s="15">
        <v>65461987373</v>
      </c>
      <c r="Y30" s="12"/>
      <c r="Z30" s="15">
        <v>71564893848</v>
      </c>
      <c r="AA30" s="12"/>
      <c r="AB30" s="16">
        <f t="shared" si="0"/>
        <v>3.2993521471096887</v>
      </c>
    </row>
    <row r="31" spans="1:28" ht="21.75" customHeight="1">
      <c r="A31" s="38" t="s">
        <v>41</v>
      </c>
      <c r="B31" s="38"/>
      <c r="C31" s="38"/>
      <c r="E31" s="39">
        <v>17790364</v>
      </c>
      <c r="F31" s="39"/>
      <c r="G31" s="12"/>
      <c r="H31" s="15">
        <v>41203133606</v>
      </c>
      <c r="I31" s="12"/>
      <c r="J31" s="15">
        <v>137339130103.258</v>
      </c>
      <c r="K31" s="12"/>
      <c r="L31" s="15">
        <v>0</v>
      </c>
      <c r="M31" s="12"/>
      <c r="N31" s="15">
        <v>0</v>
      </c>
      <c r="O31" s="12"/>
      <c r="P31" s="15">
        <v>-8500000</v>
      </c>
      <c r="Q31" s="12"/>
      <c r="R31" s="15">
        <v>67558703220</v>
      </c>
      <c r="S31" s="12"/>
      <c r="T31" s="15">
        <v>9290364</v>
      </c>
      <c r="U31" s="12"/>
      <c r="V31" s="15">
        <v>7990</v>
      </c>
      <c r="W31" s="12"/>
      <c r="X31" s="15">
        <v>21516822763</v>
      </c>
      <c r="Y31" s="12"/>
      <c r="Z31" s="15">
        <v>73656210395.377197</v>
      </c>
      <c r="AA31" s="12"/>
      <c r="AB31" s="16">
        <f t="shared" si="0"/>
        <v>3.395767992503524</v>
      </c>
    </row>
    <row r="32" spans="1:28" ht="21.75" customHeight="1">
      <c r="A32" s="38" t="s">
        <v>42</v>
      </c>
      <c r="B32" s="38"/>
      <c r="C32" s="38"/>
      <c r="E32" s="39">
        <v>9624672</v>
      </c>
      <c r="F32" s="39"/>
      <c r="G32" s="12"/>
      <c r="H32" s="15">
        <v>36746733244</v>
      </c>
      <c r="I32" s="12"/>
      <c r="J32" s="15">
        <v>38869612271.740799</v>
      </c>
      <c r="K32" s="12"/>
      <c r="L32" s="15">
        <v>4800000</v>
      </c>
      <c r="M32" s="12"/>
      <c r="N32" s="15">
        <v>19929004944</v>
      </c>
      <c r="O32" s="12"/>
      <c r="P32" s="15">
        <v>-14424672</v>
      </c>
      <c r="Q32" s="12"/>
      <c r="R32" s="15">
        <v>66985632624</v>
      </c>
      <c r="S32" s="12"/>
      <c r="T32" s="15">
        <v>0</v>
      </c>
      <c r="U32" s="12"/>
      <c r="V32" s="15">
        <v>0</v>
      </c>
      <c r="W32" s="12"/>
      <c r="X32" s="15">
        <v>0</v>
      </c>
      <c r="Y32" s="12"/>
      <c r="Z32" s="15">
        <v>0</v>
      </c>
      <c r="AA32" s="12"/>
      <c r="AB32" s="16">
        <f t="shared" si="0"/>
        <v>0</v>
      </c>
    </row>
    <row r="33" spans="1:28" ht="21.75" customHeight="1">
      <c r="A33" s="38" t="s">
        <v>43</v>
      </c>
      <c r="B33" s="38"/>
      <c r="C33" s="38"/>
      <c r="E33" s="39">
        <v>1882479</v>
      </c>
      <c r="F33" s="39"/>
      <c r="G33" s="12"/>
      <c r="H33" s="15">
        <v>21531184347</v>
      </c>
      <c r="I33" s="12"/>
      <c r="J33" s="15">
        <v>7161633794.7232199</v>
      </c>
      <c r="K33" s="12"/>
      <c r="L33" s="15">
        <v>0</v>
      </c>
      <c r="M33" s="12"/>
      <c r="N33" s="15">
        <v>0</v>
      </c>
      <c r="O33" s="12"/>
      <c r="P33" s="15">
        <v>0</v>
      </c>
      <c r="Q33" s="12"/>
      <c r="R33" s="15">
        <v>0</v>
      </c>
      <c r="S33" s="12"/>
      <c r="T33" s="15">
        <v>1882479</v>
      </c>
      <c r="U33" s="12"/>
      <c r="V33" s="15">
        <v>3834</v>
      </c>
      <c r="W33" s="12"/>
      <c r="X33" s="15">
        <v>21531184347</v>
      </c>
      <c r="Y33" s="12"/>
      <c r="Z33" s="15">
        <v>7161633794.7232199</v>
      </c>
      <c r="AA33" s="12"/>
      <c r="AB33" s="16">
        <f t="shared" si="0"/>
        <v>0.33017238714305325</v>
      </c>
    </row>
    <row r="34" spans="1:28" ht="21.75" customHeight="1">
      <c r="A34" s="38" t="s">
        <v>44</v>
      </c>
      <c r="B34" s="38"/>
      <c r="C34" s="38"/>
      <c r="E34" s="39">
        <v>34413446</v>
      </c>
      <c r="F34" s="39"/>
      <c r="G34" s="12"/>
      <c r="H34" s="15">
        <v>70641940224</v>
      </c>
      <c r="I34" s="12"/>
      <c r="J34" s="15">
        <v>44459953941.270798</v>
      </c>
      <c r="K34" s="12"/>
      <c r="L34" s="15">
        <v>0</v>
      </c>
      <c r="M34" s="12"/>
      <c r="N34" s="15">
        <v>0</v>
      </c>
      <c r="O34" s="12"/>
      <c r="P34" s="15">
        <v>0</v>
      </c>
      <c r="Q34" s="12"/>
      <c r="R34" s="15">
        <v>0</v>
      </c>
      <c r="S34" s="12"/>
      <c r="T34" s="15">
        <v>34413446</v>
      </c>
      <c r="U34" s="12"/>
      <c r="V34" s="15">
        <v>2533</v>
      </c>
      <c r="W34" s="12"/>
      <c r="X34" s="15">
        <v>70641940224</v>
      </c>
      <c r="Y34" s="12"/>
      <c r="Z34" s="15">
        <v>86495440348.109894</v>
      </c>
      <c r="AA34" s="12"/>
      <c r="AB34" s="16">
        <f t="shared" si="0"/>
        <v>3.9876942657647749</v>
      </c>
    </row>
    <row r="35" spans="1:28" ht="21.75" customHeight="1">
      <c r="A35" s="38" t="s">
        <v>45</v>
      </c>
      <c r="B35" s="38"/>
      <c r="C35" s="38"/>
      <c r="E35" s="39">
        <v>1716592</v>
      </c>
      <c r="F35" s="39"/>
      <c r="G35" s="12"/>
      <c r="H35" s="15">
        <v>15629916823</v>
      </c>
      <c r="I35" s="12"/>
      <c r="J35" s="15">
        <v>30881241345.819199</v>
      </c>
      <c r="K35" s="12"/>
      <c r="L35" s="15">
        <v>0</v>
      </c>
      <c r="M35" s="12"/>
      <c r="N35" s="15">
        <v>0</v>
      </c>
      <c r="O35" s="12"/>
      <c r="P35" s="15">
        <v>0</v>
      </c>
      <c r="Q35" s="12"/>
      <c r="R35" s="15">
        <v>0</v>
      </c>
      <c r="S35" s="12"/>
      <c r="T35" s="15">
        <v>1716592</v>
      </c>
      <c r="U35" s="12"/>
      <c r="V35" s="15">
        <v>25400</v>
      </c>
      <c r="W35" s="12"/>
      <c r="X35" s="15">
        <v>15629916823</v>
      </c>
      <c r="Y35" s="12"/>
      <c r="Z35" s="15">
        <v>43264397693.536003</v>
      </c>
      <c r="AA35" s="12"/>
      <c r="AB35" s="16">
        <f t="shared" si="0"/>
        <v>1.9946160155949804</v>
      </c>
    </row>
    <row r="36" spans="1:28" ht="21.75" customHeight="1">
      <c r="A36" s="38" t="s">
        <v>46</v>
      </c>
      <c r="B36" s="38"/>
      <c r="C36" s="38"/>
      <c r="E36" s="39">
        <v>15571808</v>
      </c>
      <c r="F36" s="39"/>
      <c r="G36" s="12"/>
      <c r="H36" s="15">
        <v>40634855069</v>
      </c>
      <c r="I36" s="12"/>
      <c r="J36" s="15">
        <v>26344701660.692799</v>
      </c>
      <c r="K36" s="12"/>
      <c r="L36" s="15">
        <v>0</v>
      </c>
      <c r="M36" s="12"/>
      <c r="N36" s="15">
        <v>0</v>
      </c>
      <c r="O36" s="12"/>
      <c r="P36" s="15">
        <v>0</v>
      </c>
      <c r="Q36" s="12"/>
      <c r="R36" s="15">
        <v>0</v>
      </c>
      <c r="S36" s="12"/>
      <c r="T36" s="15">
        <v>15571808</v>
      </c>
      <c r="U36" s="12"/>
      <c r="V36" s="15">
        <v>2440</v>
      </c>
      <c r="W36" s="12"/>
      <c r="X36" s="15">
        <v>40634855069</v>
      </c>
      <c r="Y36" s="12"/>
      <c r="Z36" s="15">
        <v>37701508534.950401</v>
      </c>
      <c r="AA36" s="12"/>
      <c r="AB36" s="16">
        <f t="shared" si="0"/>
        <v>1.7381504596130855</v>
      </c>
    </row>
    <row r="37" spans="1:28" ht="21.75" customHeight="1">
      <c r="A37" s="38" t="s">
        <v>47</v>
      </c>
      <c r="B37" s="38"/>
      <c r="C37" s="38"/>
      <c r="E37" s="39">
        <v>1473000</v>
      </c>
      <c r="F37" s="39"/>
      <c r="G37" s="12"/>
      <c r="H37" s="15">
        <v>29545240599</v>
      </c>
      <c r="I37" s="12"/>
      <c r="J37" s="15">
        <v>42430646001.300003</v>
      </c>
      <c r="K37" s="12"/>
      <c r="L37" s="15">
        <v>0</v>
      </c>
      <c r="M37" s="12"/>
      <c r="N37" s="15">
        <v>0</v>
      </c>
      <c r="O37" s="12"/>
      <c r="P37" s="15">
        <v>0</v>
      </c>
      <c r="Q37" s="12"/>
      <c r="R37" s="15">
        <v>0</v>
      </c>
      <c r="S37" s="12"/>
      <c r="T37" s="15">
        <v>1473000</v>
      </c>
      <c r="U37" s="12"/>
      <c r="V37" s="15">
        <v>34410</v>
      </c>
      <c r="W37" s="12"/>
      <c r="X37" s="15">
        <v>29545240599</v>
      </c>
      <c r="Y37" s="12"/>
      <c r="Z37" s="15">
        <v>50294127761.099998</v>
      </c>
      <c r="AA37" s="12"/>
      <c r="AB37" s="16">
        <f t="shared" si="0"/>
        <v>2.3187072528611274</v>
      </c>
    </row>
    <row r="38" spans="1:28" ht="21.75" customHeight="1">
      <c r="A38" s="38" t="s">
        <v>48</v>
      </c>
      <c r="B38" s="38"/>
      <c r="C38" s="38"/>
      <c r="E38" s="39">
        <v>12636429</v>
      </c>
      <c r="F38" s="39"/>
      <c r="G38" s="12"/>
      <c r="H38" s="15">
        <v>52193573269</v>
      </c>
      <c r="I38" s="12"/>
      <c r="J38" s="15">
        <v>187153373601.56699</v>
      </c>
      <c r="K38" s="12"/>
      <c r="L38" s="15">
        <v>0</v>
      </c>
      <c r="M38" s="12"/>
      <c r="N38" s="15">
        <v>0</v>
      </c>
      <c r="O38" s="12"/>
      <c r="P38" s="15">
        <v>0</v>
      </c>
      <c r="Q38" s="12"/>
      <c r="R38" s="15">
        <v>0</v>
      </c>
      <c r="S38" s="12"/>
      <c r="T38" s="15">
        <v>12636429</v>
      </c>
      <c r="U38" s="12"/>
      <c r="V38" s="15">
        <v>19180</v>
      </c>
      <c r="W38" s="12"/>
      <c r="X38" s="15">
        <v>52193573269</v>
      </c>
      <c r="Y38" s="12"/>
      <c r="Z38" s="15">
        <v>240493213565.45901</v>
      </c>
      <c r="AA38" s="12"/>
      <c r="AB38" s="16">
        <f t="shared" si="0"/>
        <v>11.08744466564567</v>
      </c>
    </row>
    <row r="39" spans="1:28" ht="21.75" customHeight="1">
      <c r="A39" s="38" t="s">
        <v>49</v>
      </c>
      <c r="B39" s="38"/>
      <c r="C39" s="38"/>
      <c r="E39" s="39">
        <v>2004728</v>
      </c>
      <c r="F39" s="39"/>
      <c r="G39" s="12"/>
      <c r="H39" s="15">
        <v>27291208892</v>
      </c>
      <c r="I39" s="12"/>
      <c r="J39" s="15">
        <v>71194593687.122406</v>
      </c>
      <c r="K39" s="12"/>
      <c r="L39" s="15">
        <v>0</v>
      </c>
      <c r="M39" s="12"/>
      <c r="N39" s="15">
        <v>0</v>
      </c>
      <c r="O39" s="12"/>
      <c r="P39" s="15">
        <v>0</v>
      </c>
      <c r="Q39" s="12"/>
      <c r="R39" s="15">
        <v>0</v>
      </c>
      <c r="S39" s="12"/>
      <c r="T39" s="15">
        <v>2004728</v>
      </c>
      <c r="U39" s="12"/>
      <c r="V39" s="15">
        <v>41750</v>
      </c>
      <c r="W39" s="12"/>
      <c r="X39" s="15">
        <v>27291208892</v>
      </c>
      <c r="Y39" s="12"/>
      <c r="Z39" s="15">
        <v>83050413144.380005</v>
      </c>
      <c r="AA39" s="12"/>
      <c r="AB39" s="16">
        <f t="shared" si="0"/>
        <v>3.8288683765568758</v>
      </c>
    </row>
    <row r="40" spans="1:28" ht="21.75" customHeight="1">
      <c r="A40" s="38" t="s">
        <v>50</v>
      </c>
      <c r="B40" s="38"/>
      <c r="C40" s="38"/>
      <c r="E40" s="39">
        <v>2674134</v>
      </c>
      <c r="F40" s="39"/>
      <c r="G40" s="12"/>
      <c r="H40" s="15">
        <v>33471359576</v>
      </c>
      <c r="I40" s="12"/>
      <c r="J40" s="15">
        <v>50256588162.769203</v>
      </c>
      <c r="K40" s="12"/>
      <c r="L40" s="15">
        <v>0</v>
      </c>
      <c r="M40" s="12"/>
      <c r="N40" s="15">
        <v>0</v>
      </c>
      <c r="O40" s="12"/>
      <c r="P40" s="15">
        <v>0</v>
      </c>
      <c r="Q40" s="12"/>
      <c r="R40" s="15">
        <v>0</v>
      </c>
      <c r="S40" s="12"/>
      <c r="T40" s="15">
        <v>2674134</v>
      </c>
      <c r="U40" s="12"/>
      <c r="V40" s="15">
        <v>23490</v>
      </c>
      <c r="W40" s="12"/>
      <c r="X40" s="15">
        <v>33471359576</v>
      </c>
      <c r="Y40" s="12"/>
      <c r="Z40" s="15">
        <v>62329844558.7882</v>
      </c>
      <c r="AA40" s="12"/>
      <c r="AB40" s="16">
        <f t="shared" si="0"/>
        <v>2.8735892057750632</v>
      </c>
    </row>
    <row r="41" spans="1:28" ht="21.75" customHeight="1">
      <c r="A41" s="38" t="s">
        <v>51</v>
      </c>
      <c r="B41" s="38"/>
      <c r="C41" s="38"/>
      <c r="E41" s="39">
        <v>6238343</v>
      </c>
      <c r="F41" s="39"/>
      <c r="G41" s="12"/>
      <c r="H41" s="15">
        <v>19932859164</v>
      </c>
      <c r="I41" s="12"/>
      <c r="J41" s="15">
        <v>28350752387.4338</v>
      </c>
      <c r="K41" s="12"/>
      <c r="L41" s="15">
        <v>0</v>
      </c>
      <c r="M41" s="12"/>
      <c r="N41" s="15">
        <v>0</v>
      </c>
      <c r="O41" s="12"/>
      <c r="P41" s="15">
        <v>0</v>
      </c>
      <c r="Q41" s="12"/>
      <c r="R41" s="15">
        <v>0</v>
      </c>
      <c r="S41" s="12"/>
      <c r="T41" s="15">
        <v>6238343</v>
      </c>
      <c r="U41" s="12"/>
      <c r="V41" s="15">
        <v>6280</v>
      </c>
      <c r="W41" s="12"/>
      <c r="X41" s="15">
        <v>19932859164</v>
      </c>
      <c r="Y41" s="12"/>
      <c r="Z41" s="15">
        <v>38873957422.070801</v>
      </c>
      <c r="AA41" s="12"/>
      <c r="AB41" s="16">
        <f t="shared" si="0"/>
        <v>1.7922038026015226</v>
      </c>
    </row>
    <row r="42" spans="1:28" ht="21.75" customHeight="1">
      <c r="A42" s="38" t="s">
        <v>52</v>
      </c>
      <c r="B42" s="38"/>
      <c r="C42" s="38"/>
      <c r="E42" s="39">
        <v>3250000</v>
      </c>
      <c r="F42" s="39"/>
      <c r="G42" s="12"/>
      <c r="H42" s="15">
        <v>10789136137</v>
      </c>
      <c r="I42" s="12"/>
      <c r="J42" s="15">
        <v>22864381475</v>
      </c>
      <c r="K42" s="12"/>
      <c r="L42" s="15">
        <v>3000000</v>
      </c>
      <c r="M42" s="12"/>
      <c r="N42" s="15">
        <v>24461869820</v>
      </c>
      <c r="O42" s="12"/>
      <c r="P42" s="15">
        <v>0</v>
      </c>
      <c r="Q42" s="12"/>
      <c r="R42" s="15">
        <v>0</v>
      </c>
      <c r="S42" s="12"/>
      <c r="T42" s="15">
        <v>6250000</v>
      </c>
      <c r="U42" s="12"/>
      <c r="V42" s="15">
        <v>7890</v>
      </c>
      <c r="W42" s="12"/>
      <c r="X42" s="15">
        <v>35251005957</v>
      </c>
      <c r="Y42" s="12"/>
      <c r="Z42" s="15">
        <v>48931314375</v>
      </c>
      <c r="AA42" s="12"/>
      <c r="AB42" s="16">
        <f t="shared" si="0"/>
        <v>2.2558775464258889</v>
      </c>
    </row>
    <row r="43" spans="1:28" ht="21.75" customHeight="1">
      <c r="A43" s="38" t="s">
        <v>53</v>
      </c>
      <c r="B43" s="38"/>
      <c r="C43" s="38"/>
      <c r="E43" s="39">
        <v>125000</v>
      </c>
      <c r="F43" s="39"/>
      <c r="G43" s="12"/>
      <c r="H43" s="15">
        <v>4912955600</v>
      </c>
      <c r="I43" s="12"/>
      <c r="J43" s="15">
        <f>5404150487.5-16</f>
        <v>5404150471.5</v>
      </c>
      <c r="K43" s="12"/>
      <c r="L43" s="15">
        <v>0</v>
      </c>
      <c r="M43" s="12"/>
      <c r="N43" s="15">
        <v>0</v>
      </c>
      <c r="O43" s="12"/>
      <c r="P43" s="15">
        <v>0</v>
      </c>
      <c r="Q43" s="12"/>
      <c r="R43" s="15">
        <v>0</v>
      </c>
      <c r="S43" s="12"/>
      <c r="T43" s="15">
        <v>125000</v>
      </c>
      <c r="U43" s="12"/>
      <c r="V43" s="15">
        <v>48880</v>
      </c>
      <c r="W43" s="12"/>
      <c r="X43" s="15">
        <v>4912955600</v>
      </c>
      <c r="Y43" s="12"/>
      <c r="Z43" s="15">
        <v>6062769700</v>
      </c>
      <c r="AA43" s="12"/>
      <c r="AB43" s="16">
        <f t="shared" si="0"/>
        <v>0.27951151956729392</v>
      </c>
    </row>
    <row r="44" spans="1:28" ht="21.75" customHeight="1">
      <c r="A44" s="38" t="s">
        <v>54</v>
      </c>
      <c r="B44" s="38"/>
      <c r="C44" s="38"/>
      <c r="E44" s="39">
        <v>219000</v>
      </c>
      <c r="F44" s="39"/>
      <c r="G44" s="12"/>
      <c r="H44" s="15">
        <v>5291854763</v>
      </c>
      <c r="I44" s="12"/>
      <c r="J44" s="15">
        <v>5917273149.8999996</v>
      </c>
      <c r="K44" s="12"/>
      <c r="L44" s="15">
        <v>0</v>
      </c>
      <c r="M44" s="12"/>
      <c r="N44" s="15">
        <v>0</v>
      </c>
      <c r="O44" s="12"/>
      <c r="P44" s="15">
        <v>0</v>
      </c>
      <c r="Q44" s="12"/>
      <c r="R44" s="15">
        <v>0</v>
      </c>
      <c r="S44" s="12"/>
      <c r="T44" s="15">
        <v>219000</v>
      </c>
      <c r="U44" s="12"/>
      <c r="V44" s="15">
        <v>27500</v>
      </c>
      <c r="W44" s="12"/>
      <c r="X44" s="15">
        <v>5291854763</v>
      </c>
      <c r="Y44" s="12"/>
      <c r="Z44" s="15">
        <v>5975946075</v>
      </c>
      <c r="AA44" s="12"/>
      <c r="AB44" s="16">
        <f t="shared" si="0"/>
        <v>0.27550869502357245</v>
      </c>
    </row>
    <row r="45" spans="1:28" ht="21.75" customHeight="1">
      <c r="A45" s="38" t="s">
        <v>55</v>
      </c>
      <c r="B45" s="38"/>
      <c r="C45" s="38"/>
      <c r="E45" s="39">
        <v>0</v>
      </c>
      <c r="F45" s="39"/>
      <c r="G45" s="12"/>
      <c r="H45" s="15">
        <v>0</v>
      </c>
      <c r="I45" s="12"/>
      <c r="J45" s="15">
        <v>0</v>
      </c>
      <c r="K45" s="12"/>
      <c r="L45" s="15">
        <v>10660000</v>
      </c>
      <c r="M45" s="12"/>
      <c r="N45" s="15">
        <v>37194883933</v>
      </c>
      <c r="O45" s="12"/>
      <c r="P45" s="15">
        <v>0</v>
      </c>
      <c r="Q45" s="12"/>
      <c r="R45" s="15">
        <v>0</v>
      </c>
      <c r="S45" s="12"/>
      <c r="T45" s="15">
        <v>10660000</v>
      </c>
      <c r="U45" s="12"/>
      <c r="V45" s="15">
        <v>4170</v>
      </c>
      <c r="W45" s="12"/>
      <c r="X45" s="15">
        <v>37194883933</v>
      </c>
      <c r="Y45" s="12"/>
      <c r="Z45" s="15">
        <v>44108584494</v>
      </c>
      <c r="AA45" s="12"/>
      <c r="AB45" s="16">
        <f t="shared" si="0"/>
        <v>2.0335355106561805</v>
      </c>
    </row>
    <row r="46" spans="1:28" ht="21.75" customHeight="1">
      <c r="A46" s="40" t="s">
        <v>56</v>
      </c>
      <c r="B46" s="40"/>
      <c r="C46" s="40"/>
      <c r="D46" s="8"/>
      <c r="E46" s="39">
        <v>0</v>
      </c>
      <c r="F46" s="39"/>
      <c r="G46" s="12"/>
      <c r="H46" s="17">
        <v>0</v>
      </c>
      <c r="I46" s="12"/>
      <c r="J46" s="17">
        <v>0</v>
      </c>
      <c r="K46" s="12"/>
      <c r="L46" s="15">
        <v>13356022</v>
      </c>
      <c r="M46" s="12"/>
      <c r="N46" s="17">
        <v>35236670887</v>
      </c>
      <c r="O46" s="12"/>
      <c r="P46" s="15">
        <v>0</v>
      </c>
      <c r="Q46" s="12"/>
      <c r="R46" s="17">
        <v>0</v>
      </c>
      <c r="S46" s="12"/>
      <c r="T46" s="15">
        <v>13356022</v>
      </c>
      <c r="U46" s="12"/>
      <c r="V46" s="15">
        <v>2914</v>
      </c>
      <c r="W46" s="12"/>
      <c r="X46" s="17">
        <v>35236670887</v>
      </c>
      <c r="Y46" s="12"/>
      <c r="Z46" s="17">
        <f>38618600774.1252-10</f>
        <v>38618600764.125198</v>
      </c>
      <c r="AA46" s="12"/>
      <c r="AB46" s="18">
        <f t="shared" si="0"/>
        <v>1.7804311094223639</v>
      </c>
    </row>
    <row r="47" spans="1:28" ht="21.75" customHeight="1">
      <c r="A47" s="37" t="s">
        <v>57</v>
      </c>
      <c r="B47" s="37"/>
      <c r="C47" s="37"/>
      <c r="D47" s="37"/>
      <c r="E47" s="12"/>
      <c r="F47" s="15"/>
      <c r="G47" s="12"/>
      <c r="H47" s="19">
        <v>901747278725</v>
      </c>
      <c r="I47" s="12"/>
      <c r="J47" s="19">
        <f>SUM(J9:J46)</f>
        <v>1569281767309.0115</v>
      </c>
      <c r="K47" s="12"/>
      <c r="L47" s="15"/>
      <c r="M47" s="12"/>
      <c r="N47" s="19">
        <v>300657115722</v>
      </c>
      <c r="O47" s="12"/>
      <c r="P47" s="15"/>
      <c r="Q47" s="12"/>
      <c r="R47" s="19">
        <v>166710829540</v>
      </c>
      <c r="S47" s="12"/>
      <c r="T47" s="15"/>
      <c r="U47" s="12"/>
      <c r="V47" s="15"/>
      <c r="W47" s="12"/>
      <c r="X47" s="19">
        <v>1100424310706</v>
      </c>
      <c r="Y47" s="12"/>
      <c r="Z47" s="19">
        <f>SUM(Z9:Z46)</f>
        <v>2081368619827.2449</v>
      </c>
      <c r="AA47" s="12"/>
      <c r="AB47" s="20">
        <f>SUM(AB9:AB46)</f>
        <v>95.95721666742422</v>
      </c>
    </row>
    <row r="50" spans="10:26">
      <c r="J50" s="30"/>
      <c r="Z50" s="30"/>
    </row>
    <row r="52" spans="10:26">
      <c r="J52" s="30"/>
      <c r="Z52" s="30"/>
    </row>
  </sheetData>
  <mergeCells count="9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7:D47"/>
    <mergeCell ref="A44:C44"/>
    <mergeCell ref="E44:F44"/>
    <mergeCell ref="A45:C45"/>
    <mergeCell ref="E45:F45"/>
    <mergeCell ref="A46:C46"/>
    <mergeCell ref="E46:F46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2"/>
  <sheetViews>
    <sheetView rightToLeft="1" workbookViewId="0">
      <selection activeCell="P9" sqref="P9:S11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  <col min="19" max="19" width="11" bestFit="1" customWidth="1"/>
  </cols>
  <sheetData>
    <row r="1" spans="1:19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9" ht="21.7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9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9" ht="14.45" customHeight="1">
      <c r="A4" s="46" t="s">
        <v>59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9" ht="14.45" customHeight="1">
      <c r="A5" s="46" t="s">
        <v>60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9" ht="14.45" customHeight="1"/>
    <row r="7" spans="1:19" ht="14.45" customHeight="1">
      <c r="C7" s="41" t="s">
        <v>9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9" ht="14.45" customHeight="1">
      <c r="A8" s="2" t="s">
        <v>61</v>
      </c>
      <c r="C8" s="4" t="s">
        <v>13</v>
      </c>
      <c r="D8" s="3"/>
      <c r="E8" s="4" t="s">
        <v>62</v>
      </c>
      <c r="F8" s="3"/>
      <c r="G8" s="4" t="s">
        <v>63</v>
      </c>
      <c r="H8" s="3"/>
      <c r="I8" s="4" t="s">
        <v>64</v>
      </c>
      <c r="J8" s="3"/>
      <c r="K8" s="4" t="s">
        <v>65</v>
      </c>
      <c r="L8" s="3"/>
      <c r="M8" s="4" t="s">
        <v>66</v>
      </c>
    </row>
    <row r="9" spans="1:19" ht="21.75" customHeight="1">
      <c r="A9" s="10" t="s">
        <v>43</v>
      </c>
      <c r="C9" s="13">
        <v>1882479</v>
      </c>
      <c r="D9" s="12"/>
      <c r="E9" s="13">
        <v>11080</v>
      </c>
      <c r="F9" s="12"/>
      <c r="G9" s="13">
        <v>3834</v>
      </c>
      <c r="H9" s="12"/>
      <c r="I9" s="14" t="s">
        <v>67</v>
      </c>
      <c r="J9" s="12"/>
      <c r="K9" s="21">
        <v>7217424486</v>
      </c>
      <c r="L9" s="12"/>
      <c r="M9" s="22" t="s">
        <v>68</v>
      </c>
    </row>
    <row r="10" spans="1:19" ht="21.75" customHeight="1" thickBot="1">
      <c r="A10" s="9" t="s">
        <v>57</v>
      </c>
      <c r="C10" s="15"/>
      <c r="D10" s="12"/>
      <c r="E10" s="15"/>
      <c r="F10" s="12"/>
      <c r="G10" s="15"/>
      <c r="H10" s="12"/>
      <c r="I10" s="15"/>
      <c r="J10" s="12"/>
      <c r="K10" s="19">
        <v>7217424486</v>
      </c>
      <c r="L10" s="12"/>
      <c r="M10" s="15"/>
      <c r="S10" s="30"/>
    </row>
    <row r="11" spans="1:19" ht="13.5" thickTop="1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2"/>
  <sheetViews>
    <sheetView rightToLeft="1" workbookViewId="0">
      <selection activeCell="F26" sqref="F26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4.85546875" bestFit="1" customWidth="1"/>
    <col min="11" max="11" width="1.28515625" customWidth="1"/>
    <col min="12" max="12" width="19.42578125" customWidth="1"/>
    <col min="13" max="13" width="0.28515625" customWidth="1"/>
    <col min="15" max="15" width="13.85546875" bestFit="1" customWidth="1"/>
    <col min="17" max="17" width="16.140625" bestFit="1" customWidth="1"/>
    <col min="19" max="19" width="15.85546875" bestFit="1" customWidth="1"/>
    <col min="21" max="21" width="14.85546875" bestFit="1" customWidth="1"/>
  </cols>
  <sheetData>
    <row r="1" spans="1:21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21" ht="21.7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1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21" ht="14.45" customHeight="1"/>
    <row r="5" spans="1:21" ht="14.45" customHeight="1">
      <c r="A5" s="1" t="s">
        <v>69</v>
      </c>
      <c r="B5" s="46" t="s">
        <v>70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21" ht="14.45" customHeight="1">
      <c r="D6" s="2" t="s">
        <v>7</v>
      </c>
      <c r="F6" s="41" t="s">
        <v>8</v>
      </c>
      <c r="G6" s="41"/>
      <c r="H6" s="41"/>
      <c r="J6" s="2" t="s">
        <v>9</v>
      </c>
    </row>
    <row r="7" spans="1:21" ht="14.45" customHeight="1">
      <c r="D7" s="3"/>
      <c r="F7" s="3"/>
      <c r="G7" s="3"/>
      <c r="H7" s="3"/>
      <c r="J7" s="3"/>
    </row>
    <row r="8" spans="1:21" ht="14.45" customHeight="1">
      <c r="A8" s="41" t="s">
        <v>71</v>
      </c>
      <c r="B8" s="41"/>
      <c r="D8" s="2" t="s">
        <v>72</v>
      </c>
      <c r="F8" s="2" t="s">
        <v>73</v>
      </c>
      <c r="H8" s="2" t="s">
        <v>74</v>
      </c>
      <c r="J8" s="2" t="s">
        <v>72</v>
      </c>
      <c r="L8" s="2" t="s">
        <v>18</v>
      </c>
    </row>
    <row r="9" spans="1:21" ht="21.75" customHeight="1">
      <c r="A9" s="42" t="s">
        <v>75</v>
      </c>
      <c r="B9" s="42"/>
      <c r="D9" s="13">
        <v>13607709774</v>
      </c>
      <c r="E9" s="12"/>
      <c r="F9" s="13">
        <v>213995956413</v>
      </c>
      <c r="G9" s="12"/>
      <c r="H9" s="13">
        <v>202134378519</v>
      </c>
      <c r="I9" s="12"/>
      <c r="J9" s="13">
        <v>25469287668</v>
      </c>
      <c r="K9" s="12"/>
      <c r="L9" s="14">
        <f>J9/2169058974523*100</f>
        <v>1.1742090909999798</v>
      </c>
      <c r="O9" s="15"/>
      <c r="P9" s="12"/>
      <c r="Q9" s="15"/>
      <c r="R9" s="12"/>
      <c r="S9" s="15"/>
      <c r="T9" s="12"/>
      <c r="U9" s="15"/>
    </row>
    <row r="10" spans="1:21" ht="21.75" customHeight="1">
      <c r="A10" s="38" t="s">
        <v>76</v>
      </c>
      <c r="B10" s="38"/>
      <c r="D10" s="15">
        <v>31879959</v>
      </c>
      <c r="E10" s="12"/>
      <c r="F10" s="15">
        <v>142318460531</v>
      </c>
      <c r="G10" s="12"/>
      <c r="H10" s="15">
        <v>139345926445</v>
      </c>
      <c r="I10" s="12"/>
      <c r="J10" s="15">
        <v>3004414045</v>
      </c>
      <c r="K10" s="12"/>
      <c r="L10" s="16">
        <f t="shared" ref="L10" si="0">J10/2169058974523*100</f>
        <v>0.13851232632624494</v>
      </c>
      <c r="O10" s="15"/>
      <c r="P10" s="12"/>
      <c r="Q10" s="15"/>
      <c r="R10" s="12"/>
      <c r="S10" s="15"/>
      <c r="T10" s="12"/>
      <c r="U10" s="15"/>
    </row>
    <row r="11" spans="1:21" ht="21.75" customHeight="1">
      <c r="A11" s="40" t="s">
        <v>77</v>
      </c>
      <c r="B11" s="40"/>
      <c r="D11" s="17">
        <v>87610348</v>
      </c>
      <c r="E11" s="12"/>
      <c r="F11" s="17">
        <v>15977</v>
      </c>
      <c r="G11" s="12"/>
      <c r="H11" s="17">
        <v>0</v>
      </c>
      <c r="I11" s="12"/>
      <c r="J11" s="17">
        <v>87626325</v>
      </c>
      <c r="K11" s="12"/>
      <c r="L11" s="18">
        <f>J11/2169058974523*100</f>
        <v>4.0398313752289744E-3</v>
      </c>
      <c r="O11" s="30"/>
      <c r="P11" s="30"/>
      <c r="Q11" s="30"/>
      <c r="R11" s="30"/>
      <c r="S11" s="30"/>
      <c r="T11" s="30"/>
      <c r="U11" s="30"/>
    </row>
    <row r="12" spans="1:21" ht="21.75" customHeight="1">
      <c r="A12" s="37" t="s">
        <v>57</v>
      </c>
      <c r="B12" s="37"/>
      <c r="D12" s="19">
        <f>SUM(D9:D11)</f>
        <v>13727200081</v>
      </c>
      <c r="E12" s="12"/>
      <c r="F12" s="19">
        <f>SUM(F9:F11)</f>
        <v>356314432921</v>
      </c>
      <c r="G12" s="12"/>
      <c r="H12" s="19">
        <f>SUM(H9:H11)</f>
        <v>341480304964</v>
      </c>
      <c r="I12" s="12"/>
      <c r="J12" s="19">
        <f>SUM(J9:J11)</f>
        <v>28561328038</v>
      </c>
      <c r="K12" s="12"/>
      <c r="L12" s="20">
        <f>SUM(L9:L11)</f>
        <v>1.3167612487014537</v>
      </c>
    </row>
  </sheetData>
  <mergeCells count="10"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M7" sqref="M7:M12"/>
    </sheetView>
  </sheetViews>
  <sheetFormatPr defaultRowHeight="12.75"/>
  <cols>
    <col min="1" max="1" width="2.5703125" customWidth="1"/>
    <col min="2" max="2" width="58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4.85546875" bestFit="1" customWidth="1"/>
  </cols>
  <sheetData>
    <row r="1" spans="1:13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3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</row>
    <row r="3" spans="1:13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3" ht="14.45" customHeight="1"/>
    <row r="5" spans="1:13" ht="29.1" customHeight="1">
      <c r="A5" s="1" t="s">
        <v>79</v>
      </c>
      <c r="B5" s="46" t="s">
        <v>80</v>
      </c>
      <c r="C5" s="46"/>
      <c r="D5" s="46"/>
      <c r="E5" s="46"/>
      <c r="F5" s="46"/>
      <c r="G5" s="46"/>
      <c r="H5" s="46"/>
      <c r="I5" s="46"/>
      <c r="J5" s="46"/>
    </row>
    <row r="6" spans="1:13" ht="14.45" customHeight="1"/>
    <row r="7" spans="1:13" ht="14.45" customHeight="1">
      <c r="A7" s="41" t="s">
        <v>81</v>
      </c>
      <c r="B7" s="41"/>
      <c r="D7" s="2" t="s">
        <v>82</v>
      </c>
      <c r="F7" s="2" t="s">
        <v>72</v>
      </c>
      <c r="H7" s="2" t="s">
        <v>83</v>
      </c>
      <c r="J7" s="2" t="s">
        <v>84</v>
      </c>
      <c r="M7" s="30"/>
    </row>
    <row r="8" spans="1:13" ht="21.75" customHeight="1">
      <c r="A8" s="42" t="s">
        <v>85</v>
      </c>
      <c r="B8" s="42"/>
      <c r="D8" s="22" t="s">
        <v>86</v>
      </c>
      <c r="E8" s="12"/>
      <c r="F8" s="13">
        <f>'درآمد سرمایه گذاری در سهام'!J58</f>
        <v>401805099969</v>
      </c>
      <c r="G8" s="12"/>
      <c r="H8" s="14">
        <f>F8/$F$13*100</f>
        <v>99.928861940071911</v>
      </c>
      <c r="I8" s="12"/>
      <c r="J8" s="14">
        <f>F8/2169058974523*100</f>
        <v>18.524397201203872</v>
      </c>
      <c r="M8" s="30"/>
    </row>
    <row r="9" spans="1:13" ht="21.75" customHeight="1">
      <c r="A9" s="38" t="s">
        <v>87</v>
      </c>
      <c r="B9" s="38"/>
      <c r="D9" s="23" t="s">
        <v>88</v>
      </c>
      <c r="E9" s="12"/>
      <c r="F9" s="15">
        <v>0</v>
      </c>
      <c r="G9" s="12"/>
      <c r="H9" s="16">
        <f t="shared" ref="H9:H12" si="0">F9/$F$13*100</f>
        <v>0</v>
      </c>
      <c r="I9" s="12"/>
      <c r="J9" s="16">
        <f>F9/2169058974523*100</f>
        <v>0</v>
      </c>
      <c r="M9" s="30"/>
    </row>
    <row r="10" spans="1:13" ht="21.75" customHeight="1">
      <c r="A10" s="38" t="s">
        <v>89</v>
      </c>
      <c r="B10" s="38"/>
      <c r="D10" s="23" t="s">
        <v>90</v>
      </c>
      <c r="E10" s="12"/>
      <c r="F10" s="15">
        <v>0</v>
      </c>
      <c r="G10" s="12"/>
      <c r="H10" s="16">
        <f t="shared" si="0"/>
        <v>0</v>
      </c>
      <c r="I10" s="12"/>
      <c r="J10" s="16">
        <f>F10/2169058974523*100</f>
        <v>0</v>
      </c>
      <c r="M10" s="30"/>
    </row>
    <row r="11" spans="1:13" ht="21.75" customHeight="1">
      <c r="A11" s="38" t="s">
        <v>91</v>
      </c>
      <c r="B11" s="38"/>
      <c r="D11" s="23" t="s">
        <v>92</v>
      </c>
      <c r="E11" s="12"/>
      <c r="F11" s="15">
        <f>'سود سپرده بانکی'!G11</f>
        <v>5378437</v>
      </c>
      <c r="G11" s="12"/>
      <c r="H11" s="16">
        <f t="shared" si="0"/>
        <v>1.3376163927930249E-3</v>
      </c>
      <c r="I11" s="12"/>
      <c r="J11" s="16">
        <f>F11/2169058974523*100</f>
        <v>2.4796176882109798E-4</v>
      </c>
    </row>
    <row r="12" spans="1:13" ht="21.75" customHeight="1">
      <c r="A12" s="40" t="s">
        <v>93</v>
      </c>
      <c r="B12" s="40"/>
      <c r="D12" s="23" t="s">
        <v>94</v>
      </c>
      <c r="E12" s="12"/>
      <c r="F12" s="17">
        <f>'سایر درآمدها'!D11</f>
        <v>280661399</v>
      </c>
      <c r="G12" s="12"/>
      <c r="H12" s="18">
        <f t="shared" si="0"/>
        <v>6.9800443535291745E-2</v>
      </c>
      <c r="I12" s="12"/>
      <c r="J12" s="18">
        <f>F12/2169058974523*100</f>
        <v>1.2939316187182992E-2</v>
      </c>
    </row>
    <row r="13" spans="1:13" ht="21.75" customHeight="1">
      <c r="A13" s="37" t="s">
        <v>57</v>
      </c>
      <c r="B13" s="37"/>
      <c r="D13" s="15"/>
      <c r="E13" s="12"/>
      <c r="F13" s="19">
        <f>SUM(F8:F12)</f>
        <v>402091139805</v>
      </c>
      <c r="G13" s="12"/>
      <c r="H13" s="20">
        <f>SUM(H8:H12)</f>
        <v>99.999999999999986</v>
      </c>
      <c r="I13" s="12"/>
      <c r="J13" s="20">
        <f>SUM(J8:J12)</f>
        <v>18.537584479159875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rightToLeft="1" topLeftCell="A3" workbookViewId="0">
      <selection activeCell="W12" sqref="W12"/>
    </sheetView>
  </sheetViews>
  <sheetFormatPr defaultRowHeight="12.75"/>
  <cols>
    <col min="1" max="1" width="5.140625" customWidth="1"/>
    <col min="2" max="2" width="29.57031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5.7109375" bestFit="1" customWidth="1"/>
    <col min="18" max="18" width="1.28515625" customWidth="1"/>
    <col min="19" max="19" width="15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  <col min="25" max="25" width="19.28515625" bestFit="1" customWidth="1"/>
  </cols>
  <sheetData>
    <row r="1" spans="1:25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5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5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5" ht="14.45" customHeight="1"/>
    <row r="5" spans="1:25" ht="14.45" customHeight="1">
      <c r="A5" s="1" t="s">
        <v>95</v>
      </c>
      <c r="B5" s="46" t="s">
        <v>96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5" ht="20.25" customHeight="1">
      <c r="D6" s="41" t="s">
        <v>97</v>
      </c>
      <c r="E6" s="41"/>
      <c r="F6" s="41"/>
      <c r="G6" s="41"/>
      <c r="H6" s="41"/>
      <c r="I6" s="41"/>
      <c r="J6" s="41"/>
      <c r="K6" s="41"/>
      <c r="L6" s="41"/>
      <c r="N6" s="41" t="s">
        <v>98</v>
      </c>
      <c r="O6" s="41"/>
      <c r="P6" s="41"/>
      <c r="Q6" s="41"/>
      <c r="R6" s="41"/>
      <c r="S6" s="41"/>
      <c r="T6" s="41"/>
      <c r="U6" s="41"/>
      <c r="V6" s="41"/>
      <c r="W6" s="41"/>
    </row>
    <row r="7" spans="1:25" ht="20.25" customHeight="1">
      <c r="D7" s="3"/>
      <c r="E7" s="3"/>
      <c r="F7" s="3"/>
      <c r="G7" s="3"/>
      <c r="H7" s="3"/>
      <c r="I7" s="3"/>
      <c r="J7" s="44" t="s">
        <v>57</v>
      </c>
      <c r="K7" s="44"/>
      <c r="L7" s="44"/>
      <c r="N7" s="3"/>
      <c r="O7" s="3"/>
      <c r="P7" s="3"/>
      <c r="Q7" s="3"/>
      <c r="R7" s="3"/>
      <c r="S7" s="3"/>
      <c r="T7" s="3"/>
      <c r="U7" s="44" t="s">
        <v>57</v>
      </c>
      <c r="V7" s="44"/>
      <c r="W7" s="44"/>
    </row>
    <row r="8" spans="1:25" ht="22.5" customHeight="1">
      <c r="A8" s="41" t="s">
        <v>99</v>
      </c>
      <c r="B8" s="41"/>
      <c r="D8" s="2" t="s">
        <v>100</v>
      </c>
      <c r="F8" s="2" t="s">
        <v>101</v>
      </c>
      <c r="H8" s="2" t="s">
        <v>102</v>
      </c>
      <c r="J8" s="4" t="s">
        <v>72</v>
      </c>
      <c r="K8" s="3"/>
      <c r="L8" s="4" t="s">
        <v>83</v>
      </c>
      <c r="N8" s="2" t="s">
        <v>100</v>
      </c>
      <c r="P8" s="41" t="s">
        <v>101</v>
      </c>
      <c r="Q8" s="41"/>
      <c r="S8" s="2" t="s">
        <v>102</v>
      </c>
      <c r="U8" s="4" t="s">
        <v>72</v>
      </c>
      <c r="V8" s="3"/>
      <c r="W8" s="4" t="s">
        <v>83</v>
      </c>
      <c r="Y8" s="36"/>
    </row>
    <row r="9" spans="1:25" ht="21.75" customHeight="1">
      <c r="A9" s="42" t="s">
        <v>28</v>
      </c>
      <c r="B9" s="42"/>
      <c r="D9" s="13">
        <v>0</v>
      </c>
      <c r="E9" s="12"/>
      <c r="F9" s="13">
        <v>0</v>
      </c>
      <c r="G9" s="12"/>
      <c r="H9" s="13">
        <f>-8403+4</f>
        <v>-8399</v>
      </c>
      <c r="I9" s="12"/>
      <c r="J9" s="13">
        <f>D9+F9+H9</f>
        <v>-8399</v>
      </c>
      <c r="K9" s="12"/>
      <c r="L9" s="14">
        <f>J9/درآمد!$F$13*100</f>
        <v>-2.0888299115651289E-6</v>
      </c>
      <c r="M9" s="12"/>
      <c r="N9" s="13">
        <v>1461900799</v>
      </c>
      <c r="O9" s="12"/>
      <c r="P9" s="43">
        <v>0</v>
      </c>
      <c r="Q9" s="43"/>
      <c r="R9" s="12"/>
      <c r="S9" s="13">
        <v>-2631190638</v>
      </c>
      <c r="T9" s="12"/>
      <c r="U9" s="13">
        <v>-1169289839</v>
      </c>
      <c r="V9" s="12"/>
      <c r="W9" s="14">
        <f>U9/837684022417*100</f>
        <v>-0.13958602619949773</v>
      </c>
    </row>
    <row r="10" spans="1:25" ht="21.75" customHeight="1">
      <c r="A10" s="38" t="s">
        <v>35</v>
      </c>
      <c r="B10" s="38"/>
      <c r="D10" s="15">
        <v>0</v>
      </c>
      <c r="E10" s="12"/>
      <c r="F10" s="15">
        <v>0</v>
      </c>
      <c r="G10" s="12"/>
      <c r="H10" s="15">
        <v>-45199708</v>
      </c>
      <c r="I10" s="12"/>
      <c r="J10" s="15">
        <f t="shared" ref="J10:J57" si="0">D10+F10+H10</f>
        <v>-45199708</v>
      </c>
      <c r="K10" s="12"/>
      <c r="L10" s="16">
        <f>J10/درآمد!$F$13*100</f>
        <v>-1.1241159907656822E-2</v>
      </c>
      <c r="M10" s="12"/>
      <c r="N10" s="15">
        <v>12161857950</v>
      </c>
      <c r="O10" s="12"/>
      <c r="P10" s="39">
        <v>0</v>
      </c>
      <c r="Q10" s="39"/>
      <c r="R10" s="12"/>
      <c r="S10" s="15">
        <v>-10225836453</v>
      </c>
      <c r="T10" s="12"/>
      <c r="U10" s="15">
        <v>1936021497</v>
      </c>
      <c r="V10" s="12"/>
      <c r="W10" s="16">
        <f t="shared" ref="W10:W57" si="1">U10/837684022417*100</f>
        <v>0.23111596320220207</v>
      </c>
    </row>
    <row r="11" spans="1:25" ht="21.75" customHeight="1">
      <c r="A11" s="38" t="s">
        <v>29</v>
      </c>
      <c r="B11" s="38"/>
      <c r="D11" s="15">
        <v>0</v>
      </c>
      <c r="E11" s="12"/>
      <c r="F11" s="15">
        <v>5988459991</v>
      </c>
      <c r="G11" s="12"/>
      <c r="H11" s="15">
        <v>4481389743</v>
      </c>
      <c r="I11" s="12"/>
      <c r="J11" s="15">
        <f t="shared" si="0"/>
        <v>10469849734</v>
      </c>
      <c r="K11" s="12"/>
      <c r="L11" s="16">
        <f>J11/درآمد!$F$13*100</f>
        <v>2.6038498980797011</v>
      </c>
      <c r="M11" s="12"/>
      <c r="N11" s="15">
        <v>600544025</v>
      </c>
      <c r="O11" s="12"/>
      <c r="P11" s="39">
        <v>12671853076</v>
      </c>
      <c r="Q11" s="39"/>
      <c r="R11" s="12"/>
      <c r="S11" s="15">
        <v>4481389743</v>
      </c>
      <c r="T11" s="12"/>
      <c r="U11" s="15">
        <v>17753786844</v>
      </c>
      <c r="V11" s="12"/>
      <c r="W11" s="16">
        <f t="shared" si="1"/>
        <v>2.1193894557967519</v>
      </c>
    </row>
    <row r="12" spans="1:25" ht="21.75" customHeight="1">
      <c r="A12" s="38" t="s">
        <v>42</v>
      </c>
      <c r="B12" s="38"/>
      <c r="D12" s="15">
        <v>0</v>
      </c>
      <c r="E12" s="12"/>
      <c r="F12" s="15">
        <v>0</v>
      </c>
      <c r="G12" s="12"/>
      <c r="H12" s="15">
        <v>8187015409</v>
      </c>
      <c r="I12" s="12"/>
      <c r="J12" s="15">
        <f t="shared" si="0"/>
        <v>8187015409</v>
      </c>
      <c r="K12" s="12"/>
      <c r="L12" s="16">
        <f>J12/درآمد!$F$13*100</f>
        <v>2.036109378826505</v>
      </c>
      <c r="M12" s="12"/>
      <c r="N12" s="15">
        <v>0</v>
      </c>
      <c r="O12" s="12"/>
      <c r="P12" s="39">
        <v>0</v>
      </c>
      <c r="Q12" s="39"/>
      <c r="R12" s="12"/>
      <c r="S12" s="15">
        <v>10309894436</v>
      </c>
      <c r="T12" s="12"/>
      <c r="U12" s="15">
        <v>10309894436</v>
      </c>
      <c r="V12" s="12"/>
      <c r="W12" s="16">
        <f t="shared" si="1"/>
        <v>1.2307617383285512</v>
      </c>
    </row>
    <row r="13" spans="1:25" ht="21.75" customHeight="1">
      <c r="A13" s="38" t="s">
        <v>25</v>
      </c>
      <c r="B13" s="38"/>
      <c r="D13" s="15">
        <v>0</v>
      </c>
      <c r="E13" s="12"/>
      <c r="F13" s="15">
        <v>0</v>
      </c>
      <c r="G13" s="12"/>
      <c r="H13" s="15">
        <v>287758337</v>
      </c>
      <c r="I13" s="12"/>
      <c r="J13" s="15">
        <f t="shared" si="0"/>
        <v>287758337</v>
      </c>
      <c r="K13" s="12"/>
      <c r="L13" s="16">
        <f>J13/درآمد!$F$13*100</f>
        <v>7.1565450842700148E-2</v>
      </c>
      <c r="M13" s="12"/>
      <c r="N13" s="15">
        <v>534264804</v>
      </c>
      <c r="O13" s="12"/>
      <c r="P13" s="39">
        <v>0</v>
      </c>
      <c r="Q13" s="39"/>
      <c r="R13" s="12"/>
      <c r="S13" s="15">
        <v>1848677886</v>
      </c>
      <c r="T13" s="12"/>
      <c r="U13" s="15">
        <v>2382942690</v>
      </c>
      <c r="V13" s="12"/>
      <c r="W13" s="16">
        <f t="shared" si="1"/>
        <v>0.28446796479708536</v>
      </c>
    </row>
    <row r="14" spans="1:25" ht="21.75" customHeight="1">
      <c r="A14" s="38" t="s">
        <v>41</v>
      </c>
      <c r="B14" s="38"/>
      <c r="D14" s="15">
        <v>0</v>
      </c>
      <c r="E14" s="12"/>
      <c r="F14" s="15">
        <v>-33282046276</v>
      </c>
      <c r="G14" s="12"/>
      <c r="H14" s="15">
        <v>37157829789</v>
      </c>
      <c r="I14" s="12"/>
      <c r="J14" s="15">
        <f t="shared" si="0"/>
        <v>3875783513</v>
      </c>
      <c r="K14" s="12"/>
      <c r="L14" s="16">
        <f>J14/درآمد!$F$13*100</f>
        <v>0.96390671897908975</v>
      </c>
      <c r="M14" s="12"/>
      <c r="N14" s="15">
        <v>5393113695</v>
      </c>
      <c r="O14" s="12"/>
      <c r="P14" s="39">
        <v>40428542169</v>
      </c>
      <c r="Q14" s="39"/>
      <c r="R14" s="12"/>
      <c r="S14" s="15">
        <v>37157829789</v>
      </c>
      <c r="T14" s="12"/>
      <c r="U14" s="15">
        <v>82979485653</v>
      </c>
      <c r="V14" s="12"/>
      <c r="W14" s="16">
        <f t="shared" si="1"/>
        <v>9.9058216979686797</v>
      </c>
    </row>
    <row r="15" spans="1:25" ht="21.75" customHeight="1">
      <c r="A15" s="38" t="s">
        <v>33</v>
      </c>
      <c r="B15" s="38"/>
      <c r="D15" s="15">
        <v>0</v>
      </c>
      <c r="E15" s="12"/>
      <c r="F15" s="15">
        <v>2391271473</v>
      </c>
      <c r="G15" s="12"/>
      <c r="H15" s="15">
        <v>0</v>
      </c>
      <c r="I15" s="12"/>
      <c r="J15" s="15">
        <f t="shared" si="0"/>
        <v>2391271473</v>
      </c>
      <c r="K15" s="12"/>
      <c r="L15" s="16">
        <f>J15/درآمد!$F$13*100</f>
        <v>0.59470882003510006</v>
      </c>
      <c r="M15" s="12"/>
      <c r="N15" s="15">
        <v>0</v>
      </c>
      <c r="O15" s="12"/>
      <c r="P15" s="39">
        <v>3915479413</v>
      </c>
      <c r="Q15" s="39"/>
      <c r="R15" s="12"/>
      <c r="S15" s="15">
        <v>2214827987</v>
      </c>
      <c r="T15" s="12"/>
      <c r="U15" s="15">
        <v>6130307400</v>
      </c>
      <c r="V15" s="12"/>
      <c r="W15" s="16">
        <f t="shared" si="1"/>
        <v>0.73181620228496214</v>
      </c>
    </row>
    <row r="16" spans="1:25" ht="21.75" customHeight="1">
      <c r="A16" s="38" t="s">
        <v>47</v>
      </c>
      <c r="B16" s="38"/>
      <c r="D16" s="15">
        <v>0</v>
      </c>
      <c r="E16" s="12"/>
      <c r="F16" s="15">
        <v>7863481760</v>
      </c>
      <c r="G16" s="12"/>
      <c r="H16" s="15">
        <v>0</v>
      </c>
      <c r="I16" s="12"/>
      <c r="J16" s="15">
        <f t="shared" si="0"/>
        <v>7863481760</v>
      </c>
      <c r="K16" s="12"/>
      <c r="L16" s="16">
        <f>J16/درآمد!$F$13*100</f>
        <v>1.9556466138034054</v>
      </c>
      <c r="M16" s="12"/>
      <c r="N16" s="15">
        <v>1330713285</v>
      </c>
      <c r="O16" s="12"/>
      <c r="P16" s="39">
        <v>16536087116</v>
      </c>
      <c r="Q16" s="39"/>
      <c r="R16" s="12"/>
      <c r="S16" s="15">
        <v>125104276</v>
      </c>
      <c r="T16" s="12"/>
      <c r="U16" s="15">
        <v>17991904677</v>
      </c>
      <c r="V16" s="12"/>
      <c r="W16" s="16">
        <f t="shared" si="1"/>
        <v>2.1478151899193811</v>
      </c>
    </row>
    <row r="17" spans="1:23" ht="21.75" customHeight="1">
      <c r="A17" s="38" t="s">
        <v>103</v>
      </c>
      <c r="B17" s="38"/>
      <c r="D17" s="15">
        <v>0</v>
      </c>
      <c r="E17" s="12"/>
      <c r="F17" s="15">
        <v>0</v>
      </c>
      <c r="G17" s="12"/>
      <c r="H17" s="15">
        <v>0</v>
      </c>
      <c r="I17" s="12"/>
      <c r="J17" s="15">
        <f t="shared" si="0"/>
        <v>0</v>
      </c>
      <c r="K17" s="12"/>
      <c r="L17" s="16">
        <f>J17/درآمد!$F$13*100</f>
        <v>0</v>
      </c>
      <c r="M17" s="12"/>
      <c r="N17" s="15">
        <v>0</v>
      </c>
      <c r="O17" s="12"/>
      <c r="P17" s="39">
        <v>0</v>
      </c>
      <c r="Q17" s="39"/>
      <c r="R17" s="12"/>
      <c r="S17" s="15">
        <v>6022938824</v>
      </c>
      <c r="T17" s="12"/>
      <c r="U17" s="15">
        <v>6022938824</v>
      </c>
      <c r="V17" s="12"/>
      <c r="W17" s="16">
        <f t="shared" si="1"/>
        <v>0.71899889013303575</v>
      </c>
    </row>
    <row r="18" spans="1:23" ht="21.75" customHeight="1">
      <c r="A18" s="38" t="s">
        <v>104</v>
      </c>
      <c r="B18" s="38"/>
      <c r="D18" s="15">
        <v>0</v>
      </c>
      <c r="E18" s="12"/>
      <c r="F18" s="15">
        <v>0</v>
      </c>
      <c r="G18" s="12"/>
      <c r="H18" s="15">
        <v>0</v>
      </c>
      <c r="I18" s="12"/>
      <c r="J18" s="15">
        <f t="shared" si="0"/>
        <v>0</v>
      </c>
      <c r="K18" s="12"/>
      <c r="L18" s="16">
        <f>J18/درآمد!$F$13*100</f>
        <v>0</v>
      </c>
      <c r="M18" s="12"/>
      <c r="N18" s="15">
        <v>0</v>
      </c>
      <c r="O18" s="12"/>
      <c r="P18" s="39">
        <v>0</v>
      </c>
      <c r="Q18" s="39"/>
      <c r="R18" s="12"/>
      <c r="S18" s="15">
        <v>-2910143311</v>
      </c>
      <c r="T18" s="12"/>
      <c r="U18" s="15">
        <v>-2910143311</v>
      </c>
      <c r="V18" s="12"/>
      <c r="W18" s="16">
        <f t="shared" si="1"/>
        <v>-0.3474034639700132</v>
      </c>
    </row>
    <row r="19" spans="1:23" ht="21.75" customHeight="1">
      <c r="A19" s="38" t="s">
        <v>105</v>
      </c>
      <c r="B19" s="38"/>
      <c r="D19" s="15">
        <v>0</v>
      </c>
      <c r="E19" s="12"/>
      <c r="F19" s="15">
        <v>0</v>
      </c>
      <c r="G19" s="12"/>
      <c r="H19" s="15">
        <v>0</v>
      </c>
      <c r="I19" s="12"/>
      <c r="J19" s="15">
        <f t="shared" si="0"/>
        <v>0</v>
      </c>
      <c r="K19" s="12"/>
      <c r="L19" s="16">
        <f>J19/درآمد!$F$13*100</f>
        <v>0</v>
      </c>
      <c r="M19" s="12"/>
      <c r="N19" s="15">
        <v>0</v>
      </c>
      <c r="O19" s="12"/>
      <c r="P19" s="39">
        <v>0</v>
      </c>
      <c r="Q19" s="39"/>
      <c r="R19" s="12"/>
      <c r="S19" s="15">
        <v>2898520014</v>
      </c>
      <c r="T19" s="12"/>
      <c r="U19" s="15">
        <v>2898520014</v>
      </c>
      <c r="V19" s="12"/>
      <c r="W19" s="16">
        <f t="shared" si="1"/>
        <v>0.34601591249607405</v>
      </c>
    </row>
    <row r="20" spans="1:23" ht="21.75" customHeight="1">
      <c r="A20" s="38" t="s">
        <v>106</v>
      </c>
      <c r="B20" s="38"/>
      <c r="D20" s="15">
        <v>0</v>
      </c>
      <c r="E20" s="12"/>
      <c r="F20" s="15">
        <v>0</v>
      </c>
      <c r="G20" s="12"/>
      <c r="H20" s="15">
        <v>0</v>
      </c>
      <c r="I20" s="12"/>
      <c r="J20" s="15">
        <f t="shared" si="0"/>
        <v>0</v>
      </c>
      <c r="K20" s="12"/>
      <c r="L20" s="16">
        <f>J20/درآمد!$F$13*100</f>
        <v>0</v>
      </c>
      <c r="M20" s="12"/>
      <c r="N20" s="15">
        <v>0</v>
      </c>
      <c r="O20" s="12"/>
      <c r="P20" s="39">
        <v>0</v>
      </c>
      <c r="Q20" s="39"/>
      <c r="R20" s="12"/>
      <c r="S20" s="15">
        <v>-634327023</v>
      </c>
      <c r="T20" s="12"/>
      <c r="U20" s="15">
        <v>-634327023</v>
      </c>
      <c r="V20" s="12"/>
      <c r="W20" s="16">
        <f t="shared" si="1"/>
        <v>-7.5723901378678959E-2</v>
      </c>
    </row>
    <row r="21" spans="1:23" ht="21.75" customHeight="1">
      <c r="A21" s="38" t="s">
        <v>50</v>
      </c>
      <c r="B21" s="38"/>
      <c r="D21" s="15">
        <v>0</v>
      </c>
      <c r="E21" s="12"/>
      <c r="F21" s="15">
        <v>12073256396</v>
      </c>
      <c r="G21" s="12"/>
      <c r="H21" s="15">
        <v>0</v>
      </c>
      <c r="I21" s="12"/>
      <c r="J21" s="15">
        <f t="shared" si="0"/>
        <v>12073256396</v>
      </c>
      <c r="K21" s="12"/>
      <c r="L21" s="16">
        <f>J21/درآمد!$F$13*100</f>
        <v>3.0026168698606743</v>
      </c>
      <c r="M21" s="12"/>
      <c r="N21" s="15">
        <v>2695926160</v>
      </c>
      <c r="O21" s="12"/>
      <c r="P21" s="39">
        <v>21672720790</v>
      </c>
      <c r="Q21" s="39"/>
      <c r="R21" s="12"/>
      <c r="S21" s="15">
        <v>3310967352</v>
      </c>
      <c r="T21" s="12"/>
      <c r="U21" s="15">
        <v>27679614302</v>
      </c>
      <c r="V21" s="12"/>
      <c r="W21" s="16">
        <f t="shared" si="1"/>
        <v>3.3043025247318205</v>
      </c>
    </row>
    <row r="22" spans="1:23" ht="21.75" customHeight="1">
      <c r="A22" s="38" t="s">
        <v>36</v>
      </c>
      <c r="B22" s="38"/>
      <c r="D22" s="15">
        <v>0</v>
      </c>
      <c r="E22" s="12"/>
      <c r="F22" s="15">
        <v>11010219369</v>
      </c>
      <c r="G22" s="12"/>
      <c r="H22" s="15">
        <v>0</v>
      </c>
      <c r="I22" s="12"/>
      <c r="J22" s="15">
        <f t="shared" si="0"/>
        <v>11010219369</v>
      </c>
      <c r="K22" s="12"/>
      <c r="L22" s="16">
        <f>J22/درآمد!$F$13*100</f>
        <v>2.7382397369759421</v>
      </c>
      <c r="M22" s="12"/>
      <c r="N22" s="15">
        <v>4115704640</v>
      </c>
      <c r="O22" s="12"/>
      <c r="P22" s="39">
        <v>-3438761871</v>
      </c>
      <c r="Q22" s="39"/>
      <c r="R22" s="12"/>
      <c r="S22" s="15">
        <v>-180394685</v>
      </c>
      <c r="T22" s="12"/>
      <c r="U22" s="15">
        <v>496548084</v>
      </c>
      <c r="V22" s="12"/>
      <c r="W22" s="16">
        <f t="shared" si="1"/>
        <v>5.9276298784748438E-2</v>
      </c>
    </row>
    <row r="23" spans="1:23" ht="21.75" customHeight="1">
      <c r="A23" s="38" t="s">
        <v>107</v>
      </c>
      <c r="B23" s="38"/>
      <c r="D23" s="15">
        <v>0</v>
      </c>
      <c r="E23" s="12"/>
      <c r="F23" s="15">
        <v>0</v>
      </c>
      <c r="G23" s="12"/>
      <c r="H23" s="15">
        <v>0</v>
      </c>
      <c r="I23" s="12"/>
      <c r="J23" s="15">
        <f t="shared" si="0"/>
        <v>0</v>
      </c>
      <c r="K23" s="12"/>
      <c r="L23" s="16">
        <f>J23/درآمد!$F$13*100</f>
        <v>0</v>
      </c>
      <c r="M23" s="12"/>
      <c r="N23" s="15">
        <v>0</v>
      </c>
      <c r="O23" s="12"/>
      <c r="P23" s="39">
        <v>0</v>
      </c>
      <c r="Q23" s="39"/>
      <c r="R23" s="12"/>
      <c r="S23" s="15">
        <v>1985338235</v>
      </c>
      <c r="T23" s="12"/>
      <c r="U23" s="15">
        <v>1985338235</v>
      </c>
      <c r="V23" s="12"/>
      <c r="W23" s="16">
        <f t="shared" si="1"/>
        <v>0.2370032353334891</v>
      </c>
    </row>
    <row r="24" spans="1:23" ht="21.75" customHeight="1">
      <c r="A24" s="38" t="s">
        <v>52</v>
      </c>
      <c r="B24" s="38"/>
      <c r="D24" s="15">
        <v>0</v>
      </c>
      <c r="E24" s="12"/>
      <c r="F24" s="15">
        <v>1605063079</v>
      </c>
      <c r="G24" s="12"/>
      <c r="H24" s="15">
        <v>0</v>
      </c>
      <c r="I24" s="12"/>
      <c r="J24" s="15">
        <f t="shared" si="0"/>
        <v>1605063079</v>
      </c>
      <c r="K24" s="12"/>
      <c r="L24" s="16">
        <f>J24/درآمد!$F$13*100</f>
        <v>0.39917892241505221</v>
      </c>
      <c r="M24" s="12"/>
      <c r="N24" s="15">
        <v>3664211551</v>
      </c>
      <c r="O24" s="12"/>
      <c r="P24" s="39">
        <v>9367343223</v>
      </c>
      <c r="Q24" s="39"/>
      <c r="R24" s="12"/>
      <c r="S24" s="15">
        <v>7883783743</v>
      </c>
      <c r="T24" s="12"/>
      <c r="U24" s="15">
        <v>20915338517</v>
      </c>
      <c r="V24" s="12"/>
      <c r="W24" s="16">
        <f t="shared" si="1"/>
        <v>2.4968052341087059</v>
      </c>
    </row>
    <row r="25" spans="1:23" ht="21.75" customHeight="1">
      <c r="A25" s="38" t="s">
        <v>108</v>
      </c>
      <c r="B25" s="38"/>
      <c r="D25" s="15">
        <v>0</v>
      </c>
      <c r="E25" s="12"/>
      <c r="F25" s="15">
        <v>0</v>
      </c>
      <c r="G25" s="12"/>
      <c r="H25" s="15">
        <v>0</v>
      </c>
      <c r="I25" s="12"/>
      <c r="J25" s="15">
        <f t="shared" si="0"/>
        <v>0</v>
      </c>
      <c r="K25" s="12"/>
      <c r="L25" s="16">
        <f>J25/درآمد!$F$13*100</f>
        <v>0</v>
      </c>
      <c r="M25" s="12"/>
      <c r="N25" s="15">
        <v>0</v>
      </c>
      <c r="O25" s="12"/>
      <c r="P25" s="39">
        <v>0</v>
      </c>
      <c r="Q25" s="39"/>
      <c r="R25" s="12"/>
      <c r="S25" s="15">
        <v>2144874243</v>
      </c>
      <c r="T25" s="12"/>
      <c r="U25" s="15">
        <v>2144874243</v>
      </c>
      <c r="V25" s="12"/>
      <c r="W25" s="16">
        <f t="shared" si="1"/>
        <v>0.25604812621486045</v>
      </c>
    </row>
    <row r="26" spans="1:23" ht="21.75" customHeight="1">
      <c r="A26" s="38" t="s">
        <v>109</v>
      </c>
      <c r="B26" s="38"/>
      <c r="D26" s="15">
        <v>0</v>
      </c>
      <c r="E26" s="12"/>
      <c r="F26" s="15">
        <v>0</v>
      </c>
      <c r="G26" s="12"/>
      <c r="H26" s="15">
        <v>0</v>
      </c>
      <c r="I26" s="12"/>
      <c r="J26" s="15">
        <f t="shared" si="0"/>
        <v>0</v>
      </c>
      <c r="K26" s="12"/>
      <c r="L26" s="16">
        <f>J26/درآمد!$F$13*100</f>
        <v>0</v>
      </c>
      <c r="M26" s="12"/>
      <c r="N26" s="15">
        <v>0</v>
      </c>
      <c r="O26" s="12"/>
      <c r="P26" s="39">
        <v>0</v>
      </c>
      <c r="Q26" s="39"/>
      <c r="R26" s="12"/>
      <c r="S26" s="15">
        <v>-1113279478</v>
      </c>
      <c r="T26" s="12"/>
      <c r="U26" s="15">
        <v>-1113279478</v>
      </c>
      <c r="V26" s="12"/>
      <c r="W26" s="16">
        <f t="shared" si="1"/>
        <v>-0.13289969107776634</v>
      </c>
    </row>
    <row r="27" spans="1:23" ht="21.75" customHeight="1">
      <c r="A27" s="38" t="s">
        <v>110</v>
      </c>
      <c r="B27" s="38"/>
      <c r="D27" s="15">
        <v>0</v>
      </c>
      <c r="E27" s="12"/>
      <c r="F27" s="15">
        <v>0</v>
      </c>
      <c r="G27" s="12"/>
      <c r="H27" s="15">
        <v>0</v>
      </c>
      <c r="I27" s="12"/>
      <c r="J27" s="15">
        <f t="shared" si="0"/>
        <v>0</v>
      </c>
      <c r="K27" s="12"/>
      <c r="L27" s="16">
        <f>J27/درآمد!$F$13*100</f>
        <v>0</v>
      </c>
      <c r="M27" s="12"/>
      <c r="N27" s="15">
        <v>0</v>
      </c>
      <c r="O27" s="12"/>
      <c r="P27" s="39">
        <v>0</v>
      </c>
      <c r="Q27" s="39"/>
      <c r="R27" s="12"/>
      <c r="S27" s="15">
        <v>-708344269</v>
      </c>
      <c r="T27" s="12"/>
      <c r="U27" s="15">
        <v>-708344269</v>
      </c>
      <c r="V27" s="12"/>
      <c r="W27" s="16">
        <f t="shared" si="1"/>
        <v>-8.4559839992672733E-2</v>
      </c>
    </row>
    <row r="28" spans="1:23" ht="21.75" customHeight="1">
      <c r="A28" s="38" t="s">
        <v>48</v>
      </c>
      <c r="B28" s="38"/>
      <c r="D28" s="15">
        <v>2562387158</v>
      </c>
      <c r="E28" s="12"/>
      <c r="F28" s="15">
        <v>53339839964</v>
      </c>
      <c r="G28" s="12"/>
      <c r="H28" s="15">
        <v>0</v>
      </c>
      <c r="I28" s="12"/>
      <c r="J28" s="15">
        <f t="shared" si="0"/>
        <v>55902227122</v>
      </c>
      <c r="K28" s="12"/>
      <c r="L28" s="16">
        <f>J28/درآمد!$F$13*100</f>
        <v>13.902874644069652</v>
      </c>
      <c r="M28" s="12"/>
      <c r="N28" s="15">
        <v>2562387158</v>
      </c>
      <c r="O28" s="12"/>
      <c r="P28" s="39">
        <v>134710574511</v>
      </c>
      <c r="Q28" s="39"/>
      <c r="R28" s="12"/>
      <c r="S28" s="15">
        <v>24457642873</v>
      </c>
      <c r="T28" s="12"/>
      <c r="U28" s="15">
        <v>161730604542</v>
      </c>
      <c r="V28" s="12"/>
      <c r="W28" s="16">
        <f t="shared" si="1"/>
        <v>19.306874694273485</v>
      </c>
    </row>
    <row r="29" spans="1:23" ht="21.75" customHeight="1">
      <c r="A29" s="38" t="s">
        <v>111</v>
      </c>
      <c r="B29" s="38"/>
      <c r="D29" s="15">
        <v>0</v>
      </c>
      <c r="E29" s="12"/>
      <c r="F29" s="15">
        <v>0</v>
      </c>
      <c r="G29" s="12"/>
      <c r="H29" s="15">
        <v>0</v>
      </c>
      <c r="I29" s="12"/>
      <c r="J29" s="15">
        <f t="shared" si="0"/>
        <v>0</v>
      </c>
      <c r="K29" s="12"/>
      <c r="L29" s="16">
        <f>J29/درآمد!$F$13*100</f>
        <v>0</v>
      </c>
      <c r="M29" s="12"/>
      <c r="N29" s="15">
        <v>0</v>
      </c>
      <c r="O29" s="12"/>
      <c r="P29" s="39">
        <v>0</v>
      </c>
      <c r="Q29" s="39"/>
      <c r="R29" s="12"/>
      <c r="S29" s="15">
        <v>-560136324</v>
      </c>
      <c r="T29" s="12"/>
      <c r="U29" s="15">
        <v>-560136324</v>
      </c>
      <c r="V29" s="12"/>
      <c r="W29" s="16">
        <f t="shared" si="1"/>
        <v>-6.6867256508464659E-2</v>
      </c>
    </row>
    <row r="30" spans="1:23" ht="21.75" customHeight="1">
      <c r="A30" s="38" t="s">
        <v>112</v>
      </c>
      <c r="B30" s="38"/>
      <c r="D30" s="15">
        <v>0</v>
      </c>
      <c r="E30" s="12"/>
      <c r="F30" s="15">
        <v>0</v>
      </c>
      <c r="G30" s="12"/>
      <c r="H30" s="15">
        <v>0</v>
      </c>
      <c r="I30" s="12"/>
      <c r="J30" s="15">
        <f t="shared" si="0"/>
        <v>0</v>
      </c>
      <c r="K30" s="12"/>
      <c r="L30" s="16">
        <f>J30/درآمد!$F$13*100</f>
        <v>0</v>
      </c>
      <c r="M30" s="12"/>
      <c r="N30" s="15">
        <v>360000000</v>
      </c>
      <c r="O30" s="12"/>
      <c r="P30" s="39">
        <v>0</v>
      </c>
      <c r="Q30" s="39"/>
      <c r="R30" s="12"/>
      <c r="S30" s="15">
        <v>314351168</v>
      </c>
      <c r="T30" s="12"/>
      <c r="U30" s="15">
        <v>674351168</v>
      </c>
      <c r="V30" s="12"/>
      <c r="W30" s="16">
        <f t="shared" si="1"/>
        <v>8.0501853915545651E-2</v>
      </c>
    </row>
    <row r="31" spans="1:23" ht="21.75" customHeight="1">
      <c r="A31" s="38" t="s">
        <v>113</v>
      </c>
      <c r="B31" s="38"/>
      <c r="D31" s="15">
        <v>0</v>
      </c>
      <c r="E31" s="12"/>
      <c r="F31" s="15">
        <v>0</v>
      </c>
      <c r="G31" s="12"/>
      <c r="H31" s="15">
        <v>0</v>
      </c>
      <c r="I31" s="12"/>
      <c r="J31" s="15">
        <f t="shared" si="0"/>
        <v>0</v>
      </c>
      <c r="K31" s="12"/>
      <c r="L31" s="16">
        <f>J31/درآمد!$F$13*100</f>
        <v>0</v>
      </c>
      <c r="M31" s="12"/>
      <c r="N31" s="15">
        <v>0</v>
      </c>
      <c r="O31" s="12"/>
      <c r="P31" s="39">
        <v>0</v>
      </c>
      <c r="Q31" s="39"/>
      <c r="R31" s="12"/>
      <c r="S31" s="15">
        <v>0</v>
      </c>
      <c r="T31" s="12"/>
      <c r="U31" s="15">
        <v>0</v>
      </c>
      <c r="V31" s="12"/>
      <c r="W31" s="16">
        <f t="shared" si="1"/>
        <v>0</v>
      </c>
    </row>
    <row r="32" spans="1:23" ht="21.75" customHeight="1">
      <c r="A32" s="38" t="s">
        <v>51</v>
      </c>
      <c r="B32" s="38"/>
      <c r="D32" s="15">
        <v>0</v>
      </c>
      <c r="E32" s="12"/>
      <c r="F32" s="15">
        <v>10523205035</v>
      </c>
      <c r="G32" s="12"/>
      <c r="H32" s="15">
        <v>0</v>
      </c>
      <c r="I32" s="12"/>
      <c r="J32" s="15">
        <f t="shared" si="0"/>
        <v>10523205035</v>
      </c>
      <c r="K32" s="12"/>
      <c r="L32" s="16">
        <f>J32/درآمد!$F$13*100</f>
        <v>2.6171193526182601</v>
      </c>
      <c r="M32" s="12"/>
      <c r="N32" s="15">
        <v>2055314812</v>
      </c>
      <c r="O32" s="12"/>
      <c r="P32" s="39">
        <v>13413991315</v>
      </c>
      <c r="Q32" s="39"/>
      <c r="R32" s="12"/>
      <c r="S32" s="15">
        <v>-40447797</v>
      </c>
      <c r="T32" s="12"/>
      <c r="U32" s="15">
        <v>15428858330</v>
      </c>
      <c r="V32" s="12"/>
      <c r="W32" s="16">
        <f t="shared" si="1"/>
        <v>1.8418470350529732</v>
      </c>
    </row>
    <row r="33" spans="1:23" ht="21.75" customHeight="1">
      <c r="A33" s="38" t="s">
        <v>20</v>
      </c>
      <c r="B33" s="38"/>
      <c r="D33" s="15">
        <v>0</v>
      </c>
      <c r="E33" s="12"/>
      <c r="F33" s="15">
        <v>25985510203</v>
      </c>
      <c r="G33" s="12"/>
      <c r="H33" s="15">
        <v>0</v>
      </c>
      <c r="I33" s="12"/>
      <c r="J33" s="15">
        <f t="shared" si="0"/>
        <v>25985510203</v>
      </c>
      <c r="K33" s="12"/>
      <c r="L33" s="16">
        <f>J33/درآمد!$F$13*100</f>
        <v>6.4625920918332236</v>
      </c>
      <c r="M33" s="12"/>
      <c r="N33" s="15">
        <v>8147444992</v>
      </c>
      <c r="O33" s="12"/>
      <c r="P33" s="39">
        <v>69454744081</v>
      </c>
      <c r="Q33" s="39"/>
      <c r="R33" s="12"/>
      <c r="S33" s="15">
        <v>1365739331</v>
      </c>
      <c r="T33" s="12"/>
      <c r="U33" s="15">
        <v>78967928404</v>
      </c>
      <c r="V33" s="12"/>
      <c r="W33" s="16">
        <f t="shared" si="1"/>
        <v>9.42693501257801</v>
      </c>
    </row>
    <row r="34" spans="1:23" ht="21.75" customHeight="1">
      <c r="A34" s="38" t="s">
        <v>54</v>
      </c>
      <c r="B34" s="38"/>
      <c r="D34" s="15">
        <v>0</v>
      </c>
      <c r="E34" s="12"/>
      <c r="F34" s="15">
        <v>58672925</v>
      </c>
      <c r="G34" s="12"/>
      <c r="H34" s="15">
        <v>0</v>
      </c>
      <c r="I34" s="12"/>
      <c r="J34" s="15">
        <f t="shared" si="0"/>
        <v>58672925</v>
      </c>
      <c r="K34" s="12"/>
      <c r="L34" s="16">
        <f>J34/درآمد!$F$13*100</f>
        <v>1.4591946748305447E-2</v>
      </c>
      <c r="M34" s="12"/>
      <c r="N34" s="15">
        <v>257763000</v>
      </c>
      <c r="O34" s="12"/>
      <c r="P34" s="39">
        <v>684091311</v>
      </c>
      <c r="Q34" s="39"/>
      <c r="R34" s="12"/>
      <c r="S34" s="15">
        <v>833143846</v>
      </c>
      <c r="T34" s="12"/>
      <c r="U34" s="15">
        <v>1774998157</v>
      </c>
      <c r="V34" s="12"/>
      <c r="W34" s="16">
        <f t="shared" si="1"/>
        <v>0.21189351945361612</v>
      </c>
    </row>
    <row r="35" spans="1:23" ht="21.75" customHeight="1">
      <c r="A35" s="38" t="s">
        <v>53</v>
      </c>
      <c r="B35" s="38"/>
      <c r="D35" s="15">
        <v>0</v>
      </c>
      <c r="E35" s="12"/>
      <c r="F35" s="15">
        <v>658619212</v>
      </c>
      <c r="G35" s="12"/>
      <c r="H35" s="15">
        <v>0</v>
      </c>
      <c r="I35" s="12"/>
      <c r="J35" s="15">
        <f t="shared" si="0"/>
        <v>658619212</v>
      </c>
      <c r="K35" s="12"/>
      <c r="L35" s="16">
        <f>J35/درآمد!$F$13*100</f>
        <v>0.16379848914835751</v>
      </c>
      <c r="M35" s="12"/>
      <c r="N35" s="15">
        <v>244366427</v>
      </c>
      <c r="O35" s="12"/>
      <c r="P35" s="39">
        <v>1149814100</v>
      </c>
      <c r="Q35" s="39"/>
      <c r="R35" s="12"/>
      <c r="S35" s="15">
        <v>1329663162</v>
      </c>
      <c r="T35" s="12"/>
      <c r="U35" s="15">
        <v>2723843689</v>
      </c>
      <c r="V35" s="12"/>
      <c r="W35" s="16">
        <f t="shared" si="1"/>
        <v>0.3251636197072012</v>
      </c>
    </row>
    <row r="36" spans="1:23" ht="21.75" customHeight="1">
      <c r="A36" s="38" t="s">
        <v>49</v>
      </c>
      <c r="B36" s="38"/>
      <c r="D36" s="15">
        <v>6014184000</v>
      </c>
      <c r="E36" s="12"/>
      <c r="F36" s="15">
        <v>11855819457</v>
      </c>
      <c r="G36" s="12"/>
      <c r="H36" s="15">
        <v>0</v>
      </c>
      <c r="I36" s="12"/>
      <c r="J36" s="15">
        <f t="shared" si="0"/>
        <v>17870003457</v>
      </c>
      <c r="K36" s="12"/>
      <c r="L36" s="16">
        <f>J36/درآمد!$F$13*100</f>
        <v>4.4442669056737536</v>
      </c>
      <c r="M36" s="12"/>
      <c r="N36" s="15">
        <v>6014184000</v>
      </c>
      <c r="O36" s="12"/>
      <c r="P36" s="39">
        <v>41017952552</v>
      </c>
      <c r="Q36" s="39"/>
      <c r="R36" s="12"/>
      <c r="S36" s="15">
        <v>0</v>
      </c>
      <c r="T36" s="12"/>
      <c r="U36" s="15">
        <v>47032136552</v>
      </c>
      <c r="V36" s="12"/>
      <c r="W36" s="16">
        <f t="shared" si="1"/>
        <v>5.6145438248059776</v>
      </c>
    </row>
    <row r="37" spans="1:23" ht="21.75" customHeight="1">
      <c r="A37" s="38" t="s">
        <v>27</v>
      </c>
      <c r="B37" s="38"/>
      <c r="D37" s="15">
        <v>0</v>
      </c>
      <c r="E37" s="12"/>
      <c r="F37" s="15">
        <v>0</v>
      </c>
      <c r="G37" s="12"/>
      <c r="H37" s="15">
        <v>0</v>
      </c>
      <c r="I37" s="12"/>
      <c r="J37" s="15">
        <f t="shared" si="0"/>
        <v>0</v>
      </c>
      <c r="K37" s="12"/>
      <c r="L37" s="16">
        <f>J37/درآمد!$F$13*100</f>
        <v>0</v>
      </c>
      <c r="M37" s="12"/>
      <c r="N37" s="15">
        <v>2013280988</v>
      </c>
      <c r="O37" s="12"/>
      <c r="P37" s="39">
        <v>2835775084</v>
      </c>
      <c r="Q37" s="39"/>
      <c r="R37" s="12"/>
      <c r="S37" s="15">
        <v>0</v>
      </c>
      <c r="T37" s="12"/>
      <c r="U37" s="15">
        <v>4849056072</v>
      </c>
      <c r="V37" s="12"/>
      <c r="W37" s="16">
        <f t="shared" si="1"/>
        <v>0.57886457688530846</v>
      </c>
    </row>
    <row r="38" spans="1:23" ht="21.75" customHeight="1">
      <c r="A38" s="38" t="s">
        <v>19</v>
      </c>
      <c r="B38" s="38"/>
      <c r="D38" s="15">
        <v>0</v>
      </c>
      <c r="E38" s="12"/>
      <c r="F38" s="15">
        <v>11200484396</v>
      </c>
      <c r="G38" s="12"/>
      <c r="H38" s="15">
        <v>0</v>
      </c>
      <c r="I38" s="12"/>
      <c r="J38" s="15">
        <f t="shared" si="0"/>
        <v>11200484396</v>
      </c>
      <c r="K38" s="12"/>
      <c r="L38" s="16">
        <f>J38/درآمد!$F$13*100</f>
        <v>2.785558617738217</v>
      </c>
      <c r="M38" s="12"/>
      <c r="N38" s="15">
        <v>1265462730</v>
      </c>
      <c r="O38" s="12"/>
      <c r="P38" s="39">
        <v>23623485123</v>
      </c>
      <c r="Q38" s="39"/>
      <c r="R38" s="12"/>
      <c r="S38" s="15">
        <v>0</v>
      </c>
      <c r="T38" s="12"/>
      <c r="U38" s="15">
        <v>24888947853</v>
      </c>
      <c r="V38" s="12"/>
      <c r="W38" s="16">
        <f t="shared" si="1"/>
        <v>2.9711618208005235</v>
      </c>
    </row>
    <row r="39" spans="1:23" ht="21.75" customHeight="1">
      <c r="A39" s="38" t="s">
        <v>37</v>
      </c>
      <c r="B39" s="38"/>
      <c r="D39" s="15">
        <v>0</v>
      </c>
      <c r="E39" s="12"/>
      <c r="F39" s="15">
        <v>15299967778</v>
      </c>
      <c r="G39" s="12"/>
      <c r="H39" s="15">
        <v>0</v>
      </c>
      <c r="I39" s="12"/>
      <c r="J39" s="15">
        <f t="shared" si="0"/>
        <v>15299967778</v>
      </c>
      <c r="K39" s="12"/>
      <c r="L39" s="16">
        <f>J39/درآمد!$F$13*100</f>
        <v>3.8050994571578829</v>
      </c>
      <c r="M39" s="12"/>
      <c r="N39" s="15">
        <v>3969346500</v>
      </c>
      <c r="O39" s="12"/>
      <c r="P39" s="39">
        <v>14538492844</v>
      </c>
      <c r="Q39" s="39"/>
      <c r="R39" s="12"/>
      <c r="S39" s="15">
        <v>0</v>
      </c>
      <c r="T39" s="12"/>
      <c r="U39" s="15">
        <v>18507839344</v>
      </c>
      <c r="V39" s="12"/>
      <c r="W39" s="16">
        <f t="shared" si="1"/>
        <v>2.2094057960659987</v>
      </c>
    </row>
    <row r="40" spans="1:23" ht="21.75" customHeight="1">
      <c r="A40" s="38" t="s">
        <v>46</v>
      </c>
      <c r="B40" s="38"/>
      <c r="D40" s="15">
        <v>0</v>
      </c>
      <c r="E40" s="12"/>
      <c r="F40" s="15">
        <v>11356806874</v>
      </c>
      <c r="G40" s="12"/>
      <c r="H40" s="15">
        <v>0</v>
      </c>
      <c r="I40" s="12"/>
      <c r="J40" s="15">
        <f t="shared" si="0"/>
        <v>11356806874</v>
      </c>
      <c r="K40" s="12"/>
      <c r="L40" s="16">
        <f>J40/درآمد!$F$13*100</f>
        <v>2.8244359921752191</v>
      </c>
      <c r="M40" s="12"/>
      <c r="N40" s="15">
        <v>3681159275</v>
      </c>
      <c r="O40" s="12"/>
      <c r="P40" s="39">
        <v>8251067851</v>
      </c>
      <c r="Q40" s="39"/>
      <c r="R40" s="12"/>
      <c r="S40" s="15">
        <v>0</v>
      </c>
      <c r="T40" s="12"/>
      <c r="U40" s="15">
        <v>11932227126</v>
      </c>
      <c r="V40" s="12"/>
      <c r="W40" s="16">
        <f t="shared" si="1"/>
        <v>1.4244305497879157</v>
      </c>
    </row>
    <row r="41" spans="1:23" ht="21.75" customHeight="1">
      <c r="A41" s="38" t="s">
        <v>30</v>
      </c>
      <c r="B41" s="38"/>
      <c r="D41" s="15">
        <v>0</v>
      </c>
      <c r="E41" s="12"/>
      <c r="F41" s="15">
        <v>36483057822</v>
      </c>
      <c r="G41" s="12"/>
      <c r="H41" s="15">
        <v>0</v>
      </c>
      <c r="I41" s="12"/>
      <c r="J41" s="15">
        <f t="shared" si="0"/>
        <v>36483057822</v>
      </c>
      <c r="K41" s="12"/>
      <c r="L41" s="16">
        <f>J41/درآمد!$F$13*100</f>
        <v>9.0733304493336995</v>
      </c>
      <c r="M41" s="12"/>
      <c r="N41" s="15">
        <v>6719699674</v>
      </c>
      <c r="O41" s="12"/>
      <c r="P41" s="39">
        <v>74565581645</v>
      </c>
      <c r="Q41" s="39"/>
      <c r="R41" s="12"/>
      <c r="S41" s="15">
        <v>0</v>
      </c>
      <c r="T41" s="12"/>
      <c r="U41" s="15">
        <v>81285281319</v>
      </c>
      <c r="V41" s="12"/>
      <c r="W41" s="16">
        <f t="shared" si="1"/>
        <v>9.7035730828988047</v>
      </c>
    </row>
    <row r="42" spans="1:23" ht="21.75" customHeight="1">
      <c r="A42" s="38" t="s">
        <v>44</v>
      </c>
      <c r="B42" s="38"/>
      <c r="D42" s="15">
        <v>1870954444</v>
      </c>
      <c r="E42" s="12"/>
      <c r="F42" s="15">
        <v>42035486407</v>
      </c>
      <c r="G42" s="12"/>
      <c r="H42" s="15">
        <v>0</v>
      </c>
      <c r="I42" s="12"/>
      <c r="J42" s="15">
        <f t="shared" si="0"/>
        <v>43906440851</v>
      </c>
      <c r="K42" s="12"/>
      <c r="L42" s="16">
        <f>J42/درآمد!$F$13*100</f>
        <v>10.919524581489926</v>
      </c>
      <c r="M42" s="12"/>
      <c r="N42" s="15">
        <v>1870954444</v>
      </c>
      <c r="O42" s="12"/>
      <c r="P42" s="39">
        <v>-16512061694</v>
      </c>
      <c r="Q42" s="39"/>
      <c r="R42" s="12"/>
      <c r="S42" s="15">
        <v>0</v>
      </c>
      <c r="T42" s="12"/>
      <c r="U42" s="15">
        <v>-14641107250</v>
      </c>
      <c r="V42" s="12"/>
      <c r="W42" s="16">
        <f t="shared" si="1"/>
        <v>-1.7478078676677493</v>
      </c>
    </row>
    <row r="43" spans="1:23" ht="21.75" customHeight="1">
      <c r="A43" s="38" t="s">
        <v>39</v>
      </c>
      <c r="B43" s="38"/>
      <c r="D43" s="15">
        <v>0</v>
      </c>
      <c r="E43" s="12"/>
      <c r="F43" s="15">
        <v>-1416456692</v>
      </c>
      <c r="G43" s="12"/>
      <c r="H43" s="15">
        <v>0</v>
      </c>
      <c r="I43" s="12"/>
      <c r="J43" s="15">
        <f t="shared" si="0"/>
        <v>-1416456692</v>
      </c>
      <c r="K43" s="12"/>
      <c r="L43" s="16">
        <f>J43/درآمد!$F$13*100</f>
        <v>-0.35227254514658829</v>
      </c>
      <c r="M43" s="12"/>
      <c r="N43" s="15">
        <v>12222893400</v>
      </c>
      <c r="O43" s="12"/>
      <c r="P43" s="39">
        <v>10008151822</v>
      </c>
      <c r="Q43" s="39"/>
      <c r="R43" s="12"/>
      <c r="S43" s="15">
        <v>0</v>
      </c>
      <c r="T43" s="12"/>
      <c r="U43" s="15">
        <v>22231045222</v>
      </c>
      <c r="V43" s="12"/>
      <c r="W43" s="16">
        <f t="shared" si="1"/>
        <v>2.653870030594109</v>
      </c>
    </row>
    <row r="44" spans="1:23" ht="21.75" customHeight="1">
      <c r="A44" s="38" t="s">
        <v>34</v>
      </c>
      <c r="B44" s="38"/>
      <c r="D44" s="15">
        <v>0</v>
      </c>
      <c r="E44" s="12"/>
      <c r="F44" s="15">
        <v>5030808899</v>
      </c>
      <c r="G44" s="12"/>
      <c r="H44" s="15">
        <v>0</v>
      </c>
      <c r="I44" s="12"/>
      <c r="J44" s="15">
        <f t="shared" si="0"/>
        <v>5030808899</v>
      </c>
      <c r="K44" s="12"/>
      <c r="L44" s="16">
        <f>J44/درآمد!$F$13*100</f>
        <v>1.2511613415405682</v>
      </c>
      <c r="M44" s="12"/>
      <c r="N44" s="15">
        <v>1137500000</v>
      </c>
      <c r="O44" s="12"/>
      <c r="P44" s="39">
        <v>11672744799</v>
      </c>
      <c r="Q44" s="39"/>
      <c r="R44" s="12"/>
      <c r="S44" s="15">
        <v>0</v>
      </c>
      <c r="T44" s="12"/>
      <c r="U44" s="15">
        <v>12810244799</v>
      </c>
      <c r="V44" s="12"/>
      <c r="W44" s="16">
        <f t="shared" si="1"/>
        <v>1.5292454500968202</v>
      </c>
    </row>
    <row r="45" spans="1:23" ht="21.75" customHeight="1">
      <c r="A45" s="38" t="s">
        <v>31</v>
      </c>
      <c r="B45" s="38"/>
      <c r="D45" s="15">
        <v>0</v>
      </c>
      <c r="E45" s="12"/>
      <c r="F45" s="15">
        <v>12724859839</v>
      </c>
      <c r="G45" s="12"/>
      <c r="H45" s="15">
        <v>0</v>
      </c>
      <c r="I45" s="12"/>
      <c r="J45" s="15">
        <f t="shared" si="0"/>
        <v>12724859839</v>
      </c>
      <c r="K45" s="12"/>
      <c r="L45" s="16">
        <f>J45/درآمد!$F$13*100</f>
        <v>3.1646705384185054</v>
      </c>
      <c r="M45" s="12"/>
      <c r="N45" s="15">
        <v>1748502994</v>
      </c>
      <c r="O45" s="12"/>
      <c r="P45" s="39">
        <v>7592482503</v>
      </c>
      <c r="Q45" s="39"/>
      <c r="R45" s="12"/>
      <c r="S45" s="15">
        <v>0</v>
      </c>
      <c r="T45" s="12"/>
      <c r="U45" s="15">
        <v>9340985497</v>
      </c>
      <c r="V45" s="12"/>
      <c r="W45" s="16">
        <f t="shared" si="1"/>
        <v>1.1150965336605223</v>
      </c>
    </row>
    <row r="46" spans="1:23" ht="21.75" customHeight="1">
      <c r="A46" s="38" t="s">
        <v>26</v>
      </c>
      <c r="B46" s="38"/>
      <c r="D46" s="15">
        <v>0</v>
      </c>
      <c r="E46" s="12"/>
      <c r="F46" s="15">
        <v>28323704159</v>
      </c>
      <c r="G46" s="12"/>
      <c r="H46" s="15">
        <v>0</v>
      </c>
      <c r="I46" s="12"/>
      <c r="J46" s="15">
        <f t="shared" si="0"/>
        <v>28323704159</v>
      </c>
      <c r="K46" s="12"/>
      <c r="L46" s="16">
        <f>J46/درآمد!$F$13*100</f>
        <v>7.0441005421646441</v>
      </c>
      <c r="M46" s="12"/>
      <c r="N46" s="15">
        <v>13201762800</v>
      </c>
      <c r="O46" s="12"/>
      <c r="P46" s="39">
        <v>45070643515</v>
      </c>
      <c r="Q46" s="39"/>
      <c r="R46" s="12"/>
      <c r="S46" s="15">
        <v>0</v>
      </c>
      <c r="T46" s="12"/>
      <c r="U46" s="15">
        <v>58272406315</v>
      </c>
      <c r="V46" s="12"/>
      <c r="W46" s="16">
        <f t="shared" si="1"/>
        <v>6.9563707502578982</v>
      </c>
    </row>
    <row r="47" spans="1:23" ht="21.75" customHeight="1">
      <c r="A47" s="38" t="s">
        <v>21</v>
      </c>
      <c r="B47" s="38"/>
      <c r="D47" s="15">
        <v>9883034781</v>
      </c>
      <c r="E47" s="12"/>
      <c r="F47" s="15">
        <v>9237580386</v>
      </c>
      <c r="G47" s="12"/>
      <c r="H47" s="15">
        <v>0</v>
      </c>
      <c r="I47" s="12"/>
      <c r="J47" s="15">
        <f t="shared" si="0"/>
        <v>19120615167</v>
      </c>
      <c r="K47" s="12"/>
      <c r="L47" s="16">
        <f>J47/درآمد!$F$13*100</f>
        <v>4.7552938312127004</v>
      </c>
      <c r="M47" s="12"/>
      <c r="N47" s="15">
        <v>9883034781</v>
      </c>
      <c r="O47" s="12"/>
      <c r="P47" s="39">
        <v>43991078881</v>
      </c>
      <c r="Q47" s="39"/>
      <c r="R47" s="12"/>
      <c r="S47" s="15">
        <v>0</v>
      </c>
      <c r="T47" s="12"/>
      <c r="U47" s="15">
        <v>53874113662</v>
      </c>
      <c r="V47" s="12"/>
      <c r="W47" s="16">
        <f t="shared" si="1"/>
        <v>6.4313168474379001</v>
      </c>
    </row>
    <row r="48" spans="1:23" ht="21.75" customHeight="1">
      <c r="A48" s="38" t="s">
        <v>43</v>
      </c>
      <c r="B48" s="38"/>
      <c r="D48" s="15">
        <v>0</v>
      </c>
      <c r="E48" s="12"/>
      <c r="F48" s="15">
        <v>0</v>
      </c>
      <c r="G48" s="12"/>
      <c r="H48" s="15">
        <v>0</v>
      </c>
      <c r="I48" s="12"/>
      <c r="J48" s="15">
        <f t="shared" si="0"/>
        <v>0</v>
      </c>
      <c r="K48" s="12"/>
      <c r="L48" s="16">
        <f>J48/درآمد!$F$13*100</f>
        <v>0</v>
      </c>
      <c r="M48" s="12"/>
      <c r="N48" s="15">
        <v>3039891267</v>
      </c>
      <c r="O48" s="12"/>
      <c r="P48" s="39">
        <v>-20745202118</v>
      </c>
      <c r="Q48" s="39"/>
      <c r="R48" s="12"/>
      <c r="S48" s="15">
        <v>0</v>
      </c>
      <c r="T48" s="12"/>
      <c r="U48" s="15">
        <v>-17705310851</v>
      </c>
      <c r="V48" s="12"/>
      <c r="W48" s="16">
        <f t="shared" si="1"/>
        <v>-2.113602549075035</v>
      </c>
    </row>
    <row r="49" spans="1:23" ht="21.75" customHeight="1">
      <c r="A49" s="38" t="s">
        <v>22</v>
      </c>
      <c r="B49" s="38"/>
      <c r="D49" s="15">
        <v>0</v>
      </c>
      <c r="E49" s="12"/>
      <c r="F49" s="15">
        <v>4804425777</v>
      </c>
      <c r="G49" s="12"/>
      <c r="H49" s="15">
        <v>0</v>
      </c>
      <c r="I49" s="12"/>
      <c r="J49" s="15">
        <f t="shared" si="0"/>
        <v>4804425777</v>
      </c>
      <c r="K49" s="12"/>
      <c r="L49" s="16">
        <f>J49/درآمد!$F$13*100</f>
        <v>1.1948598965224593</v>
      </c>
      <c r="M49" s="12"/>
      <c r="N49" s="15">
        <v>1538703816</v>
      </c>
      <c r="O49" s="12"/>
      <c r="P49" s="39">
        <v>5569495803</v>
      </c>
      <c r="Q49" s="39"/>
      <c r="R49" s="12"/>
      <c r="S49" s="15">
        <v>0</v>
      </c>
      <c r="T49" s="12"/>
      <c r="U49" s="15">
        <v>7108199619</v>
      </c>
      <c r="V49" s="12"/>
      <c r="W49" s="16">
        <f t="shared" si="1"/>
        <v>0.84855380176530704</v>
      </c>
    </row>
    <row r="50" spans="1:23" ht="21.75" customHeight="1">
      <c r="A50" s="38" t="s">
        <v>38</v>
      </c>
      <c r="B50" s="38"/>
      <c r="D50" s="15">
        <v>0</v>
      </c>
      <c r="E50" s="12"/>
      <c r="F50" s="15">
        <v>12095039566</v>
      </c>
      <c r="G50" s="12"/>
      <c r="H50" s="15">
        <v>0</v>
      </c>
      <c r="I50" s="12"/>
      <c r="J50" s="15">
        <f t="shared" si="0"/>
        <v>12095039566</v>
      </c>
      <c r="K50" s="12"/>
      <c r="L50" s="16">
        <f>J50/درآمد!$F$13*100</f>
        <v>3.0080343406387087</v>
      </c>
      <c r="M50" s="12"/>
      <c r="N50" s="15">
        <v>821195020</v>
      </c>
      <c r="O50" s="12"/>
      <c r="P50" s="39">
        <v>9864269080</v>
      </c>
      <c r="Q50" s="39"/>
      <c r="R50" s="12"/>
      <c r="S50" s="15">
        <v>0</v>
      </c>
      <c r="T50" s="12"/>
      <c r="U50" s="15">
        <v>10685464100</v>
      </c>
      <c r="V50" s="12"/>
      <c r="W50" s="16">
        <f t="shared" si="1"/>
        <v>1.2755960259536578</v>
      </c>
    </row>
    <row r="51" spans="1:23" ht="21.75" customHeight="1">
      <c r="A51" s="38" t="s">
        <v>24</v>
      </c>
      <c r="B51" s="38"/>
      <c r="D51" s="15">
        <v>3333973250</v>
      </c>
      <c r="E51" s="12"/>
      <c r="F51" s="15">
        <v>5960369897</v>
      </c>
      <c r="G51" s="12"/>
      <c r="H51" s="15">
        <v>0</v>
      </c>
      <c r="I51" s="12"/>
      <c r="J51" s="15">
        <f t="shared" si="0"/>
        <v>9294343147</v>
      </c>
      <c r="K51" s="12"/>
      <c r="L51" s="16">
        <f>J51/درآمد!$F$13*100</f>
        <v>2.3115016042152603</v>
      </c>
      <c r="M51" s="12"/>
      <c r="N51" s="15">
        <v>3333973250</v>
      </c>
      <c r="O51" s="12"/>
      <c r="P51" s="39">
        <v>3182445733</v>
      </c>
      <c r="Q51" s="39"/>
      <c r="R51" s="12"/>
      <c r="S51" s="15">
        <v>0</v>
      </c>
      <c r="T51" s="12"/>
      <c r="U51" s="15">
        <v>6516418983</v>
      </c>
      <c r="V51" s="12"/>
      <c r="W51" s="16">
        <f t="shared" si="1"/>
        <v>0.77790894998784155</v>
      </c>
    </row>
    <row r="52" spans="1:23" ht="21.75" customHeight="1">
      <c r="A52" s="38" t="s">
        <v>32</v>
      </c>
      <c r="B52" s="38"/>
      <c r="D52" s="15">
        <v>0</v>
      </c>
      <c r="E52" s="12"/>
      <c r="F52" s="15">
        <v>0</v>
      </c>
      <c r="G52" s="12"/>
      <c r="H52" s="15">
        <v>0</v>
      </c>
      <c r="I52" s="12"/>
      <c r="J52" s="15">
        <f t="shared" si="0"/>
        <v>0</v>
      </c>
      <c r="K52" s="12"/>
      <c r="L52" s="16">
        <f>J52/درآمد!$F$13*100</f>
        <v>0</v>
      </c>
      <c r="M52" s="12"/>
      <c r="N52" s="15">
        <v>229013860</v>
      </c>
      <c r="O52" s="12"/>
      <c r="P52" s="39">
        <v>-424776489</v>
      </c>
      <c r="Q52" s="39"/>
      <c r="R52" s="12"/>
      <c r="S52" s="15">
        <v>0</v>
      </c>
      <c r="T52" s="12"/>
      <c r="U52" s="15">
        <v>-195762629</v>
      </c>
      <c r="V52" s="12"/>
      <c r="W52" s="16">
        <f t="shared" si="1"/>
        <v>-2.3369507327495515E-2</v>
      </c>
    </row>
    <row r="53" spans="1:23" ht="21.75" customHeight="1">
      <c r="A53" s="38" t="s">
        <v>23</v>
      </c>
      <c r="B53" s="38"/>
      <c r="D53" s="15">
        <v>0</v>
      </c>
      <c r="E53" s="12"/>
      <c r="F53" s="15">
        <v>952619089</v>
      </c>
      <c r="G53" s="12"/>
      <c r="H53" s="15">
        <v>0</v>
      </c>
      <c r="I53" s="12"/>
      <c r="J53" s="15">
        <f t="shared" si="0"/>
        <v>952619089</v>
      </c>
      <c r="K53" s="12"/>
      <c r="L53" s="16">
        <f>J53/درآمد!$F$13*100</f>
        <v>0.23691620995727153</v>
      </c>
      <c r="M53" s="12"/>
      <c r="N53" s="15">
        <v>0</v>
      </c>
      <c r="O53" s="12"/>
      <c r="P53" s="39">
        <v>3527051627</v>
      </c>
      <c r="Q53" s="39"/>
      <c r="R53" s="12"/>
      <c r="S53" s="15">
        <v>0</v>
      </c>
      <c r="T53" s="12"/>
      <c r="U53" s="15">
        <v>3527051627</v>
      </c>
      <c r="V53" s="12"/>
      <c r="W53" s="16">
        <f t="shared" si="1"/>
        <v>0.42104797663721344</v>
      </c>
    </row>
    <row r="54" spans="1:23" ht="21.75" customHeight="1">
      <c r="A54" s="38" t="s">
        <v>56</v>
      </c>
      <c r="B54" s="38"/>
      <c r="D54" s="15">
        <v>0</v>
      </c>
      <c r="E54" s="12"/>
      <c r="F54" s="15">
        <v>3381929887</v>
      </c>
      <c r="G54" s="12"/>
      <c r="H54" s="15">
        <v>0</v>
      </c>
      <c r="I54" s="12"/>
      <c r="J54" s="15">
        <f>D54+F54+H54</f>
        <v>3381929887</v>
      </c>
      <c r="K54" s="12"/>
      <c r="L54" s="16">
        <f>J54/درآمد!$F$13*100</f>
        <v>0.84108540383160801</v>
      </c>
      <c r="M54" s="12"/>
      <c r="N54" s="15">
        <v>0</v>
      </c>
      <c r="O54" s="12"/>
      <c r="P54" s="39">
        <v>3381929887</v>
      </c>
      <c r="Q54" s="39"/>
      <c r="R54" s="12"/>
      <c r="S54" s="15">
        <v>0</v>
      </c>
      <c r="T54" s="12"/>
      <c r="U54" s="15">
        <v>3381929887</v>
      </c>
      <c r="V54" s="12"/>
      <c r="W54" s="16">
        <f t="shared" si="1"/>
        <v>0.40372381429002258</v>
      </c>
    </row>
    <row r="55" spans="1:23" ht="21.75" customHeight="1">
      <c r="A55" s="38" t="s">
        <v>55</v>
      </c>
      <c r="B55" s="38"/>
      <c r="D55" s="15">
        <v>0</v>
      </c>
      <c r="E55" s="12"/>
      <c r="F55" s="15">
        <v>6913700560</v>
      </c>
      <c r="G55" s="12"/>
      <c r="H55" s="15">
        <v>0</v>
      </c>
      <c r="I55" s="12"/>
      <c r="J55" s="15">
        <f t="shared" si="0"/>
        <v>6913700560</v>
      </c>
      <c r="K55" s="12"/>
      <c r="L55" s="16">
        <f>J55/درآمد!$F$13*100</f>
        <v>1.7194361863713041</v>
      </c>
      <c r="M55" s="12"/>
      <c r="N55" s="15">
        <v>0</v>
      </c>
      <c r="O55" s="12"/>
      <c r="P55" s="39">
        <v>6913700560</v>
      </c>
      <c r="Q55" s="39"/>
      <c r="R55" s="12"/>
      <c r="S55" s="15">
        <v>0</v>
      </c>
      <c r="T55" s="12"/>
      <c r="U55" s="15">
        <v>6913700560</v>
      </c>
      <c r="V55" s="12"/>
      <c r="W55" s="16">
        <f t="shared" si="1"/>
        <v>0.82533513532365688</v>
      </c>
    </row>
    <row r="56" spans="1:23" ht="21.75" customHeight="1">
      <c r="A56" s="38" t="s">
        <v>40</v>
      </c>
      <c r="B56" s="38"/>
      <c r="D56" s="15">
        <v>0</v>
      </c>
      <c r="E56" s="12"/>
      <c r="F56" s="15">
        <v>1232867585</v>
      </c>
      <c r="G56" s="12"/>
      <c r="H56" s="15">
        <v>0</v>
      </c>
      <c r="I56" s="12"/>
      <c r="J56" s="15">
        <f t="shared" si="0"/>
        <v>1232867585</v>
      </c>
      <c r="K56" s="12"/>
      <c r="L56" s="16">
        <f>J56/درآمد!$F$13*100</f>
        <v>0.30661396458472007</v>
      </c>
      <c r="M56" s="12"/>
      <c r="N56" s="15">
        <v>0</v>
      </c>
      <c r="O56" s="12"/>
      <c r="P56" s="39">
        <v>6102906474</v>
      </c>
      <c r="Q56" s="39"/>
      <c r="R56" s="12"/>
      <c r="S56" s="15">
        <v>0</v>
      </c>
      <c r="T56" s="12"/>
      <c r="U56" s="15">
        <v>6102906474</v>
      </c>
      <c r="V56" s="12"/>
      <c r="W56" s="16">
        <f t="shared" si="1"/>
        <v>0.72854516866527586</v>
      </c>
    </row>
    <row r="57" spans="1:23" ht="21.75" customHeight="1">
      <c r="A57" s="40" t="s">
        <v>45</v>
      </c>
      <c r="B57" s="40"/>
      <c r="D57" s="17">
        <v>0</v>
      </c>
      <c r="E57" s="12"/>
      <c r="F57" s="17">
        <v>12383156348</v>
      </c>
      <c r="G57" s="12"/>
      <c r="H57" s="17">
        <v>0</v>
      </c>
      <c r="I57" s="12"/>
      <c r="J57" s="17">
        <f t="shared" si="0"/>
        <v>12383156348</v>
      </c>
      <c r="K57" s="12"/>
      <c r="L57" s="18">
        <f>J57/درآمد!$F$13*100</f>
        <v>3.0796889366936546</v>
      </c>
      <c r="M57" s="12"/>
      <c r="N57" s="17">
        <v>0</v>
      </c>
      <c r="O57" s="12"/>
      <c r="P57" s="39">
        <v>24287672894</v>
      </c>
      <c r="Q57" s="39"/>
      <c r="R57" s="12"/>
      <c r="S57" s="17">
        <v>0</v>
      </c>
      <c r="T57" s="12"/>
      <c r="U57" s="17">
        <v>24287672894</v>
      </c>
      <c r="V57" s="12"/>
      <c r="W57" s="18">
        <f t="shared" si="1"/>
        <v>2.8993835675559265</v>
      </c>
    </row>
    <row r="58" spans="1:23" ht="21.75" customHeight="1" thickBot="1">
      <c r="A58" s="37" t="s">
        <v>57</v>
      </c>
      <c r="B58" s="37"/>
      <c r="D58" s="19">
        <v>23664533633</v>
      </c>
      <c r="E58" s="12"/>
      <c r="F58" s="19">
        <v>328071781165</v>
      </c>
      <c r="G58" s="12"/>
      <c r="H58" s="19">
        <f>SUM(H9:H57)</f>
        <v>50068785171</v>
      </c>
      <c r="I58" s="12"/>
      <c r="J58" s="19">
        <f>SUM(J9:J57)</f>
        <v>401805099969</v>
      </c>
      <c r="K58" s="12"/>
      <c r="L58" s="20">
        <f>SUM(L9:L57)</f>
        <v>99.928861940071911</v>
      </c>
      <c r="M58" s="12"/>
      <c r="N58" s="19">
        <v>118276072097</v>
      </c>
      <c r="O58" s="12"/>
      <c r="P58" s="32"/>
      <c r="Q58" s="33">
        <v>628881367610</v>
      </c>
      <c r="R58" s="12"/>
      <c r="S58" s="19">
        <v>89680586930</v>
      </c>
      <c r="T58" s="12"/>
      <c r="U58" s="19">
        <v>836838026637</v>
      </c>
      <c r="V58" s="12"/>
      <c r="W58" s="20">
        <f>SUM(W9:W57)</f>
        <v>99.899007769354483</v>
      </c>
    </row>
    <row r="59" spans="1:23" ht="13.5" thickTop="1">
      <c r="D59" s="30"/>
      <c r="F59" s="30"/>
      <c r="H59" s="30"/>
    </row>
    <row r="60" spans="1:23">
      <c r="D60" s="30"/>
      <c r="E60" s="30"/>
      <c r="F60" s="30"/>
      <c r="G60" s="30"/>
      <c r="H60" s="30"/>
    </row>
    <row r="61" spans="1:23">
      <c r="H61" s="30"/>
      <c r="J61" s="30"/>
    </row>
    <row r="62" spans="1:23">
      <c r="J62" s="30"/>
    </row>
    <row r="63" spans="1:23">
      <c r="J63" s="30"/>
    </row>
    <row r="64" spans="1:23">
      <c r="J64" s="30"/>
    </row>
    <row r="66" spans="10:10">
      <c r="J66" s="30"/>
    </row>
    <row r="67" spans="10:10">
      <c r="J67" s="30"/>
    </row>
  </sheetData>
  <mergeCells count="10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H12" sqref="H12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/>
    <row r="5" spans="1:10" ht="14.45" customHeight="1">
      <c r="A5" s="1" t="s">
        <v>114</v>
      </c>
      <c r="B5" s="46" t="s">
        <v>115</v>
      </c>
      <c r="C5" s="46"/>
      <c r="D5" s="46"/>
      <c r="E5" s="46"/>
      <c r="F5" s="46"/>
      <c r="G5" s="46"/>
      <c r="H5" s="46"/>
      <c r="I5" s="46"/>
      <c r="J5" s="46"/>
    </row>
    <row r="6" spans="1:10" ht="14.45" customHeight="1">
      <c r="D6" s="41" t="s">
        <v>97</v>
      </c>
      <c r="E6" s="41"/>
      <c r="F6" s="41"/>
      <c r="H6" s="41" t="s">
        <v>98</v>
      </c>
      <c r="I6" s="41"/>
      <c r="J6" s="41"/>
    </row>
    <row r="7" spans="1:10" ht="41.25" customHeight="1">
      <c r="A7" s="41" t="s">
        <v>116</v>
      </c>
      <c r="B7" s="41"/>
      <c r="D7" s="11" t="s">
        <v>117</v>
      </c>
      <c r="E7" s="3"/>
      <c r="F7" s="11" t="s">
        <v>118</v>
      </c>
      <c r="H7" s="11" t="s">
        <v>117</v>
      </c>
      <c r="I7" s="3"/>
      <c r="J7" s="11" t="s">
        <v>118</v>
      </c>
    </row>
    <row r="8" spans="1:10" ht="21.75" customHeight="1">
      <c r="A8" s="42" t="s">
        <v>75</v>
      </c>
      <c r="B8" s="42"/>
      <c r="D8" s="13">
        <v>187009</v>
      </c>
      <c r="E8" s="12"/>
      <c r="F8" s="14">
        <f>D8/$D$11*100</f>
        <v>3.4770138610901271</v>
      </c>
      <c r="G8" s="12"/>
      <c r="H8" s="13">
        <v>41182937</v>
      </c>
      <c r="I8" s="12"/>
      <c r="J8" s="14">
        <f>H8/$H$11*100</f>
        <v>99.961219851571812</v>
      </c>
    </row>
    <row r="9" spans="1:10" ht="21.75" customHeight="1">
      <c r="A9" s="38" t="s">
        <v>76</v>
      </c>
      <c r="B9" s="38"/>
      <c r="D9" s="15">
        <v>5175451</v>
      </c>
      <c r="E9" s="12"/>
      <c r="F9" s="16">
        <f t="shared" ref="F9:F10" si="0">D9/$D$11*100</f>
        <v>96.225929577682152</v>
      </c>
      <c r="G9" s="12"/>
      <c r="H9" s="15">
        <v>0</v>
      </c>
      <c r="I9" s="12"/>
      <c r="J9" s="16">
        <f t="shared" ref="J9:J10" si="1">H9/$H$11*100</f>
        <v>0</v>
      </c>
    </row>
    <row r="10" spans="1:10" ht="21.75" customHeight="1">
      <c r="A10" s="40" t="s">
        <v>77</v>
      </c>
      <c r="B10" s="40"/>
      <c r="D10" s="17">
        <v>15977</v>
      </c>
      <c r="E10" s="12"/>
      <c r="F10" s="18">
        <f t="shared" si="0"/>
        <v>0.29705656122773216</v>
      </c>
      <c r="G10" s="12"/>
      <c r="H10" s="17">
        <v>15977</v>
      </c>
      <c r="I10" s="12"/>
      <c r="J10" s="18">
        <f t="shared" si="1"/>
        <v>3.8780148428184301E-2</v>
      </c>
    </row>
    <row r="11" spans="1:10" ht="21.75" customHeight="1">
      <c r="A11" s="37" t="s">
        <v>57</v>
      </c>
      <c r="B11" s="37"/>
      <c r="D11" s="19">
        <v>5378437</v>
      </c>
      <c r="E11" s="12"/>
      <c r="F11" s="19">
        <f>SUM(F8:F10)</f>
        <v>100.00000000000001</v>
      </c>
      <c r="G11" s="12"/>
      <c r="H11" s="19">
        <f>SUM(H8:H10)</f>
        <v>41198914</v>
      </c>
      <c r="I11" s="12"/>
      <c r="J11" s="19">
        <f>SUM(J8:J10)</f>
        <v>100</v>
      </c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22" sqref="D22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45" t="s">
        <v>0</v>
      </c>
      <c r="B1" s="45"/>
      <c r="C1" s="45"/>
      <c r="D1" s="45"/>
      <c r="E1" s="45"/>
      <c r="F1" s="45"/>
    </row>
    <row r="2" spans="1:6" ht="21.75" customHeight="1">
      <c r="A2" s="45" t="s">
        <v>78</v>
      </c>
      <c r="B2" s="45"/>
      <c r="C2" s="45"/>
      <c r="D2" s="45"/>
      <c r="E2" s="45"/>
      <c r="F2" s="45"/>
    </row>
    <row r="3" spans="1:6" ht="21.75" customHeight="1">
      <c r="A3" s="45" t="s">
        <v>2</v>
      </c>
      <c r="B3" s="45"/>
      <c r="C3" s="45"/>
      <c r="D3" s="45"/>
      <c r="E3" s="45"/>
      <c r="F3" s="45"/>
    </row>
    <row r="4" spans="1:6" ht="14.45" customHeight="1"/>
    <row r="5" spans="1:6" ht="29.1" customHeight="1">
      <c r="A5" s="1" t="s">
        <v>119</v>
      </c>
      <c r="B5" s="46" t="s">
        <v>93</v>
      </c>
      <c r="C5" s="46"/>
      <c r="D5" s="46"/>
      <c r="E5" s="46"/>
      <c r="F5" s="46"/>
    </row>
    <row r="6" spans="1:6" ht="14.45" customHeight="1">
      <c r="D6" s="2" t="s">
        <v>97</v>
      </c>
      <c r="F6" s="2" t="s">
        <v>9</v>
      </c>
    </row>
    <row r="7" spans="1:6" ht="14.45" customHeight="1">
      <c r="A7" s="41" t="s">
        <v>93</v>
      </c>
      <c r="B7" s="41"/>
      <c r="D7" s="4" t="s">
        <v>72</v>
      </c>
      <c r="F7" s="4" t="s">
        <v>72</v>
      </c>
    </row>
    <row r="8" spans="1:6" ht="21.75" customHeight="1">
      <c r="A8" s="42" t="s">
        <v>93</v>
      </c>
      <c r="B8" s="42"/>
      <c r="D8" s="13">
        <v>-380</v>
      </c>
      <c r="E8" s="12"/>
      <c r="F8" s="13">
        <v>272849676</v>
      </c>
    </row>
    <row r="9" spans="1:6" ht="21.75" customHeight="1">
      <c r="A9" s="38" t="s">
        <v>120</v>
      </c>
      <c r="B9" s="38"/>
      <c r="D9" s="15">
        <v>0</v>
      </c>
      <c r="E9" s="12"/>
      <c r="F9" s="15">
        <v>1621402</v>
      </c>
    </row>
    <row r="10" spans="1:6" ht="21.75" customHeight="1">
      <c r="A10" s="40" t="s">
        <v>121</v>
      </c>
      <c r="B10" s="40"/>
      <c r="D10" s="17">
        <v>280661779</v>
      </c>
      <c r="E10" s="12"/>
      <c r="F10" s="17">
        <v>530822047</v>
      </c>
    </row>
    <row r="11" spans="1:6" ht="21.75" customHeight="1">
      <c r="A11" s="37" t="s">
        <v>57</v>
      </c>
      <c r="B11" s="37"/>
      <c r="D11" s="19">
        <v>280661399</v>
      </c>
      <c r="E11" s="12"/>
      <c r="F11" s="19">
        <v>805293125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topLeftCell="A27" workbookViewId="0">
      <selection activeCell="I42" sqref="I42:U4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4.45" customHeight="1"/>
    <row r="5" spans="1:19" ht="14.45" customHeight="1">
      <c r="A5" s="46" t="s">
        <v>100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</row>
    <row r="6" spans="1:19" ht="14.45" customHeight="1">
      <c r="A6" s="41" t="s">
        <v>58</v>
      </c>
      <c r="C6" s="41" t="s">
        <v>122</v>
      </c>
      <c r="D6" s="41"/>
      <c r="E6" s="41"/>
      <c r="F6" s="41"/>
      <c r="G6" s="41"/>
      <c r="I6" s="41" t="s">
        <v>97</v>
      </c>
      <c r="J6" s="41"/>
      <c r="K6" s="41"/>
      <c r="L6" s="41"/>
      <c r="M6" s="41"/>
      <c r="O6" s="41" t="s">
        <v>98</v>
      </c>
      <c r="P6" s="41"/>
      <c r="Q6" s="41"/>
      <c r="R6" s="41"/>
      <c r="S6" s="41"/>
    </row>
    <row r="7" spans="1:19" ht="39.75" customHeight="1">
      <c r="A7" s="41"/>
      <c r="C7" s="11" t="s">
        <v>123</v>
      </c>
      <c r="D7" s="3"/>
      <c r="E7" s="11" t="s">
        <v>124</v>
      </c>
      <c r="F7" s="3"/>
      <c r="G7" s="11" t="s">
        <v>125</v>
      </c>
      <c r="I7" s="11" t="s">
        <v>126</v>
      </c>
      <c r="J7" s="3"/>
      <c r="K7" s="11" t="s">
        <v>127</v>
      </c>
      <c r="L7" s="3"/>
      <c r="M7" s="11" t="s">
        <v>128</v>
      </c>
      <c r="O7" s="11" t="s">
        <v>126</v>
      </c>
      <c r="P7" s="3"/>
      <c r="Q7" s="11" t="s">
        <v>127</v>
      </c>
      <c r="R7" s="3"/>
      <c r="S7" s="11" t="s">
        <v>128</v>
      </c>
    </row>
    <row r="8" spans="1:19" ht="21.75" customHeight="1">
      <c r="A8" s="5" t="s">
        <v>49</v>
      </c>
      <c r="C8" s="22" t="s">
        <v>129</v>
      </c>
      <c r="D8" s="12"/>
      <c r="E8" s="13">
        <v>2004728</v>
      </c>
      <c r="F8" s="12"/>
      <c r="G8" s="13">
        <v>3000</v>
      </c>
      <c r="H8" s="12"/>
      <c r="I8" s="13">
        <v>6014184000</v>
      </c>
      <c r="J8" s="12"/>
      <c r="K8" s="13">
        <v>0</v>
      </c>
      <c r="L8" s="12"/>
      <c r="M8" s="13">
        <v>6014184000</v>
      </c>
      <c r="N8" s="12"/>
      <c r="O8" s="13">
        <v>6014184000</v>
      </c>
      <c r="P8" s="12"/>
      <c r="Q8" s="13">
        <v>0</v>
      </c>
      <c r="R8" s="12"/>
      <c r="S8" s="13">
        <v>6014184000</v>
      </c>
    </row>
    <row r="9" spans="1:19" ht="21.75" customHeight="1">
      <c r="A9" s="6" t="s">
        <v>27</v>
      </c>
      <c r="C9" s="23" t="s">
        <v>130</v>
      </c>
      <c r="D9" s="12"/>
      <c r="E9" s="15">
        <v>2709250</v>
      </c>
      <c r="F9" s="12"/>
      <c r="G9" s="15">
        <v>850</v>
      </c>
      <c r="H9" s="12"/>
      <c r="I9" s="15">
        <v>0</v>
      </c>
      <c r="J9" s="12"/>
      <c r="K9" s="15">
        <v>0</v>
      </c>
      <c r="L9" s="12"/>
      <c r="M9" s="15">
        <v>0</v>
      </c>
      <c r="N9" s="12"/>
      <c r="O9" s="15">
        <v>2302862500</v>
      </c>
      <c r="P9" s="12"/>
      <c r="Q9" s="15">
        <v>289581512</v>
      </c>
      <c r="R9" s="12"/>
      <c r="S9" s="15">
        <v>2013280988</v>
      </c>
    </row>
    <row r="10" spans="1:19" ht="21.75" customHeight="1">
      <c r="A10" s="6" t="s">
        <v>35</v>
      </c>
      <c r="C10" s="23" t="s">
        <v>131</v>
      </c>
      <c r="D10" s="12"/>
      <c r="E10" s="15">
        <v>7370823</v>
      </c>
      <c r="F10" s="12"/>
      <c r="G10" s="15">
        <v>1650</v>
      </c>
      <c r="H10" s="12"/>
      <c r="I10" s="15">
        <v>0</v>
      </c>
      <c r="J10" s="12"/>
      <c r="K10" s="15">
        <v>0</v>
      </c>
      <c r="L10" s="12"/>
      <c r="M10" s="15">
        <v>0</v>
      </c>
      <c r="N10" s="12"/>
      <c r="O10" s="15">
        <v>12161857950</v>
      </c>
      <c r="P10" s="12"/>
      <c r="Q10" s="15">
        <v>0</v>
      </c>
      <c r="R10" s="12"/>
      <c r="S10" s="15">
        <v>12161857950</v>
      </c>
    </row>
    <row r="11" spans="1:19" ht="21.75" customHeight="1">
      <c r="A11" s="6" t="s">
        <v>19</v>
      </c>
      <c r="C11" s="23" t="s">
        <v>132</v>
      </c>
      <c r="D11" s="12"/>
      <c r="E11" s="15">
        <v>10043355</v>
      </c>
      <c r="F11" s="12"/>
      <c r="G11" s="15">
        <v>126</v>
      </c>
      <c r="H11" s="12"/>
      <c r="I11" s="15">
        <v>0</v>
      </c>
      <c r="J11" s="12"/>
      <c r="K11" s="15">
        <v>0</v>
      </c>
      <c r="L11" s="12"/>
      <c r="M11" s="15">
        <v>0</v>
      </c>
      <c r="N11" s="12"/>
      <c r="O11" s="15">
        <v>1265462730</v>
      </c>
      <c r="P11" s="12"/>
      <c r="Q11" s="15">
        <v>0</v>
      </c>
      <c r="R11" s="12"/>
      <c r="S11" s="15">
        <v>1265462730</v>
      </c>
    </row>
    <row r="12" spans="1:19" ht="21.75" customHeight="1">
      <c r="A12" s="6" t="s">
        <v>36</v>
      </c>
      <c r="C12" s="23" t="s">
        <v>132</v>
      </c>
      <c r="D12" s="12"/>
      <c r="E12" s="15">
        <v>2236796</v>
      </c>
      <c r="F12" s="12"/>
      <c r="G12" s="15">
        <v>1840</v>
      </c>
      <c r="H12" s="12"/>
      <c r="I12" s="15">
        <v>0</v>
      </c>
      <c r="J12" s="12"/>
      <c r="K12" s="15">
        <v>0</v>
      </c>
      <c r="L12" s="12"/>
      <c r="M12" s="15">
        <v>0</v>
      </c>
      <c r="N12" s="12"/>
      <c r="O12" s="15">
        <v>4115704640</v>
      </c>
      <c r="P12" s="12"/>
      <c r="Q12" s="15">
        <v>0</v>
      </c>
      <c r="R12" s="12"/>
      <c r="S12" s="15">
        <v>4115704640</v>
      </c>
    </row>
    <row r="13" spans="1:19" ht="21.75" customHeight="1">
      <c r="A13" s="6" t="s">
        <v>37</v>
      </c>
      <c r="C13" s="23" t="s">
        <v>133</v>
      </c>
      <c r="D13" s="12"/>
      <c r="E13" s="15">
        <v>2646231</v>
      </c>
      <c r="F13" s="12"/>
      <c r="G13" s="15">
        <v>1500</v>
      </c>
      <c r="H13" s="12"/>
      <c r="I13" s="15">
        <v>0</v>
      </c>
      <c r="J13" s="12"/>
      <c r="K13" s="15">
        <v>0</v>
      </c>
      <c r="L13" s="12"/>
      <c r="M13" s="15">
        <v>0</v>
      </c>
      <c r="N13" s="12"/>
      <c r="O13" s="15">
        <v>3969346500</v>
      </c>
      <c r="P13" s="12"/>
      <c r="Q13" s="15">
        <v>0</v>
      </c>
      <c r="R13" s="12"/>
      <c r="S13" s="15">
        <v>3969346500</v>
      </c>
    </row>
    <row r="14" spans="1:19" ht="21.75" customHeight="1">
      <c r="A14" s="6" t="s">
        <v>48</v>
      </c>
      <c r="C14" s="23" t="s">
        <v>7</v>
      </c>
      <c r="D14" s="12"/>
      <c r="E14" s="15">
        <v>5791697</v>
      </c>
      <c r="F14" s="12"/>
      <c r="G14" s="15">
        <v>450</v>
      </c>
      <c r="H14" s="12"/>
      <c r="I14" s="15">
        <v>2606263650</v>
      </c>
      <c r="J14" s="12"/>
      <c r="K14" s="15">
        <v>43876492</v>
      </c>
      <c r="L14" s="12"/>
      <c r="M14" s="15">
        <v>2562387158</v>
      </c>
      <c r="N14" s="12"/>
      <c r="O14" s="15">
        <v>2606263650</v>
      </c>
      <c r="P14" s="12"/>
      <c r="Q14" s="15">
        <v>43876492</v>
      </c>
      <c r="R14" s="12"/>
      <c r="S14" s="15">
        <v>2562387158</v>
      </c>
    </row>
    <row r="15" spans="1:19" ht="21.75" customHeight="1">
      <c r="A15" s="6" t="s">
        <v>46</v>
      </c>
      <c r="C15" s="23" t="s">
        <v>7</v>
      </c>
      <c r="D15" s="12"/>
      <c r="E15" s="15">
        <v>15571808</v>
      </c>
      <c r="F15" s="12"/>
      <c r="G15" s="15">
        <v>250</v>
      </c>
      <c r="H15" s="12"/>
      <c r="I15" s="15">
        <v>0</v>
      </c>
      <c r="J15" s="12"/>
      <c r="K15" s="15">
        <v>0</v>
      </c>
      <c r="L15" s="12"/>
      <c r="M15" s="15">
        <v>0</v>
      </c>
      <c r="N15" s="12"/>
      <c r="O15" s="15">
        <v>3892952000</v>
      </c>
      <c r="P15" s="12"/>
      <c r="Q15" s="15">
        <v>211792725</v>
      </c>
      <c r="R15" s="12"/>
      <c r="S15" s="15">
        <v>3681159275</v>
      </c>
    </row>
    <row r="16" spans="1:19" ht="21.75" customHeight="1">
      <c r="A16" s="6" t="s">
        <v>30</v>
      </c>
      <c r="C16" s="23" t="s">
        <v>132</v>
      </c>
      <c r="D16" s="12"/>
      <c r="E16" s="15">
        <v>7675839</v>
      </c>
      <c r="F16" s="12"/>
      <c r="G16" s="15">
        <v>930</v>
      </c>
      <c r="H16" s="12"/>
      <c r="I16" s="15">
        <v>0</v>
      </c>
      <c r="J16" s="12"/>
      <c r="K16" s="15">
        <v>0</v>
      </c>
      <c r="L16" s="12"/>
      <c r="M16" s="15">
        <v>0</v>
      </c>
      <c r="N16" s="12"/>
      <c r="O16" s="15">
        <v>7138530270</v>
      </c>
      <c r="P16" s="12"/>
      <c r="Q16" s="15">
        <v>418830596</v>
      </c>
      <c r="R16" s="12"/>
      <c r="S16" s="15">
        <v>6719699674</v>
      </c>
    </row>
    <row r="17" spans="1:19" ht="21.75" customHeight="1">
      <c r="A17" s="6" t="s">
        <v>29</v>
      </c>
      <c r="C17" s="23" t="s">
        <v>134</v>
      </c>
      <c r="D17" s="12"/>
      <c r="E17" s="15">
        <v>666007</v>
      </c>
      <c r="F17" s="12"/>
      <c r="G17" s="15">
        <v>940</v>
      </c>
      <c r="H17" s="12"/>
      <c r="I17" s="15">
        <v>0</v>
      </c>
      <c r="J17" s="12"/>
      <c r="K17" s="15">
        <v>0</v>
      </c>
      <c r="L17" s="12"/>
      <c r="M17" s="15">
        <v>0</v>
      </c>
      <c r="N17" s="12"/>
      <c r="O17" s="15">
        <v>626046580</v>
      </c>
      <c r="P17" s="12"/>
      <c r="Q17" s="15">
        <v>25502555</v>
      </c>
      <c r="R17" s="12"/>
      <c r="S17" s="15">
        <v>600544025</v>
      </c>
    </row>
    <row r="18" spans="1:19" ht="21.75" customHeight="1">
      <c r="A18" s="6" t="s">
        <v>50</v>
      </c>
      <c r="C18" s="23" t="s">
        <v>135</v>
      </c>
      <c r="D18" s="12"/>
      <c r="E18" s="15">
        <v>2174134</v>
      </c>
      <c r="F18" s="12"/>
      <c r="G18" s="15">
        <v>1240</v>
      </c>
      <c r="H18" s="12"/>
      <c r="I18" s="15">
        <v>0</v>
      </c>
      <c r="J18" s="12"/>
      <c r="K18" s="15">
        <v>0</v>
      </c>
      <c r="L18" s="12"/>
      <c r="M18" s="15">
        <v>0</v>
      </c>
      <c r="N18" s="12"/>
      <c r="O18" s="15">
        <v>2695926160</v>
      </c>
      <c r="P18" s="12"/>
      <c r="Q18" s="15">
        <v>0</v>
      </c>
      <c r="R18" s="12"/>
      <c r="S18" s="15">
        <v>2695926160</v>
      </c>
    </row>
    <row r="19" spans="1:19" ht="21.75" customHeight="1">
      <c r="A19" s="6" t="s">
        <v>20</v>
      </c>
      <c r="C19" s="23" t="s">
        <v>132</v>
      </c>
      <c r="D19" s="12"/>
      <c r="E19" s="15">
        <v>11130719</v>
      </c>
      <c r="F19" s="12"/>
      <c r="G19" s="15">
        <v>740</v>
      </c>
      <c r="H19" s="12"/>
      <c r="I19" s="15">
        <v>0</v>
      </c>
      <c r="J19" s="12"/>
      <c r="K19" s="15">
        <v>0</v>
      </c>
      <c r="L19" s="12"/>
      <c r="M19" s="15">
        <v>0</v>
      </c>
      <c r="N19" s="12"/>
      <c r="O19" s="15">
        <v>8236732060</v>
      </c>
      <c r="P19" s="12"/>
      <c r="Q19" s="15">
        <v>89287068</v>
      </c>
      <c r="R19" s="12"/>
      <c r="S19" s="15">
        <v>8147444992</v>
      </c>
    </row>
    <row r="20" spans="1:19" ht="21.75" customHeight="1">
      <c r="A20" s="6" t="s">
        <v>44</v>
      </c>
      <c r="C20" s="23" t="s">
        <v>136</v>
      </c>
      <c r="D20" s="12"/>
      <c r="E20" s="15">
        <v>34413446</v>
      </c>
      <c r="F20" s="12"/>
      <c r="G20" s="15">
        <v>55</v>
      </c>
      <c r="H20" s="12"/>
      <c r="I20" s="15">
        <v>1892739530</v>
      </c>
      <c r="J20" s="12"/>
      <c r="K20" s="15">
        <v>21785086</v>
      </c>
      <c r="L20" s="12"/>
      <c r="M20" s="15">
        <v>1870954444</v>
      </c>
      <c r="N20" s="12"/>
      <c r="O20" s="15">
        <v>1892739530</v>
      </c>
      <c r="P20" s="12"/>
      <c r="Q20" s="15">
        <v>21785086</v>
      </c>
      <c r="R20" s="12"/>
      <c r="S20" s="15">
        <v>1870954444</v>
      </c>
    </row>
    <row r="21" spans="1:19" ht="21.75" customHeight="1">
      <c r="A21" s="6" t="s">
        <v>39</v>
      </c>
      <c r="C21" s="23" t="s">
        <v>137</v>
      </c>
      <c r="D21" s="12"/>
      <c r="E21" s="15">
        <v>446091</v>
      </c>
      <c r="F21" s="12"/>
      <c r="G21" s="15">
        <v>27400</v>
      </c>
      <c r="H21" s="12"/>
      <c r="I21" s="15">
        <v>0</v>
      </c>
      <c r="J21" s="12"/>
      <c r="K21" s="15">
        <v>0</v>
      </c>
      <c r="L21" s="12"/>
      <c r="M21" s="15">
        <v>0</v>
      </c>
      <c r="N21" s="12"/>
      <c r="O21" s="15">
        <v>12222893400</v>
      </c>
      <c r="P21" s="12"/>
      <c r="Q21" s="15">
        <v>0</v>
      </c>
      <c r="R21" s="12"/>
      <c r="S21" s="15">
        <v>12222893400</v>
      </c>
    </row>
    <row r="22" spans="1:19" ht="21.75" customHeight="1">
      <c r="A22" s="6" t="s">
        <v>34</v>
      </c>
      <c r="C22" s="23" t="s">
        <v>138</v>
      </c>
      <c r="D22" s="12"/>
      <c r="E22" s="15">
        <v>3250000</v>
      </c>
      <c r="F22" s="12"/>
      <c r="G22" s="15">
        <v>350</v>
      </c>
      <c r="H22" s="12"/>
      <c r="I22" s="15">
        <v>0</v>
      </c>
      <c r="J22" s="12"/>
      <c r="K22" s="15">
        <v>0</v>
      </c>
      <c r="L22" s="12"/>
      <c r="M22" s="15">
        <v>0</v>
      </c>
      <c r="N22" s="12"/>
      <c r="O22" s="15">
        <v>1137500000</v>
      </c>
      <c r="P22" s="12"/>
      <c r="Q22" s="15">
        <v>0</v>
      </c>
      <c r="R22" s="12"/>
      <c r="S22" s="15">
        <v>1137500000</v>
      </c>
    </row>
    <row r="23" spans="1:19" ht="21.75" customHeight="1">
      <c r="A23" s="6" t="s">
        <v>31</v>
      </c>
      <c r="C23" s="23" t="s">
        <v>130</v>
      </c>
      <c r="D23" s="12"/>
      <c r="E23" s="15">
        <v>2500000</v>
      </c>
      <c r="F23" s="12"/>
      <c r="G23" s="15">
        <v>800</v>
      </c>
      <c r="H23" s="12"/>
      <c r="I23" s="15">
        <v>0</v>
      </c>
      <c r="J23" s="12"/>
      <c r="K23" s="15">
        <v>0</v>
      </c>
      <c r="L23" s="12"/>
      <c r="M23" s="15">
        <v>0</v>
      </c>
      <c r="N23" s="12"/>
      <c r="O23" s="15">
        <v>2000000000</v>
      </c>
      <c r="P23" s="12"/>
      <c r="Q23" s="15">
        <v>251497006</v>
      </c>
      <c r="R23" s="12"/>
      <c r="S23" s="15">
        <v>1748502994</v>
      </c>
    </row>
    <row r="24" spans="1:19" ht="21.75" customHeight="1">
      <c r="A24" s="6" t="s">
        <v>47</v>
      </c>
      <c r="C24" s="23" t="s">
        <v>139</v>
      </c>
      <c r="D24" s="12"/>
      <c r="E24" s="15">
        <v>722000</v>
      </c>
      <c r="F24" s="12"/>
      <c r="G24" s="15">
        <v>1910</v>
      </c>
      <c r="H24" s="12"/>
      <c r="I24" s="15">
        <v>0</v>
      </c>
      <c r="J24" s="12"/>
      <c r="K24" s="15">
        <v>0</v>
      </c>
      <c r="L24" s="12"/>
      <c r="M24" s="15">
        <v>0</v>
      </c>
      <c r="N24" s="12"/>
      <c r="O24" s="15">
        <v>1379020000</v>
      </c>
      <c r="P24" s="12"/>
      <c r="Q24" s="15">
        <v>48306715</v>
      </c>
      <c r="R24" s="12"/>
      <c r="S24" s="15">
        <v>1330713285</v>
      </c>
    </row>
    <row r="25" spans="1:19" ht="21.75" customHeight="1">
      <c r="A25" s="6" t="s">
        <v>51</v>
      </c>
      <c r="C25" s="23" t="s">
        <v>7</v>
      </c>
      <c r="D25" s="12"/>
      <c r="E25" s="15">
        <v>6238343</v>
      </c>
      <c r="F25" s="12"/>
      <c r="G25" s="15">
        <v>350</v>
      </c>
      <c r="H25" s="12"/>
      <c r="I25" s="15">
        <v>0</v>
      </c>
      <c r="J25" s="12"/>
      <c r="K25" s="15">
        <v>0</v>
      </c>
      <c r="L25" s="12"/>
      <c r="M25" s="15">
        <v>0</v>
      </c>
      <c r="N25" s="12"/>
      <c r="O25" s="15">
        <v>2183420050</v>
      </c>
      <c r="P25" s="12"/>
      <c r="Q25" s="15">
        <v>128105238</v>
      </c>
      <c r="R25" s="12"/>
      <c r="S25" s="15">
        <v>2055314812</v>
      </c>
    </row>
    <row r="26" spans="1:19" ht="21.75" customHeight="1">
      <c r="A26" s="6" t="s">
        <v>26</v>
      </c>
      <c r="C26" s="23" t="s">
        <v>130</v>
      </c>
      <c r="D26" s="12"/>
      <c r="E26" s="15">
        <v>11893480</v>
      </c>
      <c r="F26" s="12"/>
      <c r="G26" s="15">
        <v>1110</v>
      </c>
      <c r="H26" s="12"/>
      <c r="I26" s="15">
        <v>0</v>
      </c>
      <c r="J26" s="12"/>
      <c r="K26" s="15">
        <v>0</v>
      </c>
      <c r="L26" s="12"/>
      <c r="M26" s="15">
        <v>0</v>
      </c>
      <c r="N26" s="12"/>
      <c r="O26" s="15">
        <v>13201762800</v>
      </c>
      <c r="P26" s="12"/>
      <c r="Q26" s="15">
        <v>0</v>
      </c>
      <c r="R26" s="12"/>
      <c r="S26" s="15">
        <v>13201762800</v>
      </c>
    </row>
    <row r="27" spans="1:19" ht="21.75" customHeight="1">
      <c r="A27" s="6" t="s">
        <v>21</v>
      </c>
      <c r="C27" s="23" t="s">
        <v>140</v>
      </c>
      <c r="D27" s="12"/>
      <c r="E27" s="15">
        <v>8818750</v>
      </c>
      <c r="F27" s="12"/>
      <c r="G27" s="15">
        <v>1189</v>
      </c>
      <c r="H27" s="12"/>
      <c r="I27" s="15">
        <v>10485493750</v>
      </c>
      <c r="J27" s="12"/>
      <c r="K27" s="15">
        <v>602458969</v>
      </c>
      <c r="L27" s="12"/>
      <c r="M27" s="15">
        <v>9883034781</v>
      </c>
      <c r="N27" s="12"/>
      <c r="O27" s="15">
        <v>10485493750</v>
      </c>
      <c r="P27" s="12"/>
      <c r="Q27" s="15">
        <v>602458969</v>
      </c>
      <c r="R27" s="12"/>
      <c r="S27" s="15">
        <v>9883034781</v>
      </c>
    </row>
    <row r="28" spans="1:19" ht="21.75" customHeight="1">
      <c r="A28" s="6" t="s">
        <v>41</v>
      </c>
      <c r="C28" s="23" t="s">
        <v>141</v>
      </c>
      <c r="D28" s="12"/>
      <c r="E28" s="15">
        <v>17790364</v>
      </c>
      <c r="F28" s="12"/>
      <c r="G28" s="15">
        <v>310</v>
      </c>
      <c r="H28" s="12"/>
      <c r="I28" s="15">
        <v>0</v>
      </c>
      <c r="J28" s="12"/>
      <c r="K28" s="15">
        <v>0</v>
      </c>
      <c r="L28" s="12"/>
      <c r="M28" s="15">
        <v>0</v>
      </c>
      <c r="N28" s="12"/>
      <c r="O28" s="15">
        <v>5515012840</v>
      </c>
      <c r="P28" s="12"/>
      <c r="Q28" s="15">
        <v>121899145</v>
      </c>
      <c r="R28" s="12"/>
      <c r="S28" s="15">
        <v>5393113695</v>
      </c>
    </row>
    <row r="29" spans="1:19" ht="21.75" customHeight="1">
      <c r="A29" s="6" t="s">
        <v>28</v>
      </c>
      <c r="C29" s="23" t="s">
        <v>134</v>
      </c>
      <c r="D29" s="12"/>
      <c r="E29" s="15">
        <v>913688</v>
      </c>
      <c r="F29" s="12"/>
      <c r="G29" s="15">
        <v>1600</v>
      </c>
      <c r="H29" s="12"/>
      <c r="I29" s="15">
        <v>0</v>
      </c>
      <c r="J29" s="12"/>
      <c r="K29" s="15">
        <v>0</v>
      </c>
      <c r="L29" s="12"/>
      <c r="M29" s="15">
        <v>0</v>
      </c>
      <c r="N29" s="12"/>
      <c r="O29" s="15">
        <v>1461900800</v>
      </c>
      <c r="P29" s="12"/>
      <c r="Q29" s="15">
        <v>1</v>
      </c>
      <c r="R29" s="12"/>
      <c r="S29" s="15">
        <v>1461900799</v>
      </c>
    </row>
    <row r="30" spans="1:19" ht="21.75" customHeight="1">
      <c r="A30" s="6" t="s">
        <v>43</v>
      </c>
      <c r="C30" s="23" t="s">
        <v>7</v>
      </c>
      <c r="D30" s="12"/>
      <c r="E30" s="15">
        <v>1882479</v>
      </c>
      <c r="F30" s="12"/>
      <c r="G30" s="15">
        <v>1700</v>
      </c>
      <c r="H30" s="12"/>
      <c r="I30" s="15">
        <v>0</v>
      </c>
      <c r="J30" s="12"/>
      <c r="K30" s="15">
        <v>0</v>
      </c>
      <c r="L30" s="12"/>
      <c r="M30" s="15">
        <v>0</v>
      </c>
      <c r="N30" s="12"/>
      <c r="O30" s="15">
        <v>3200214300</v>
      </c>
      <c r="P30" s="12"/>
      <c r="Q30" s="15">
        <v>160323033</v>
      </c>
      <c r="R30" s="12"/>
      <c r="S30" s="15">
        <v>3039891267</v>
      </c>
    </row>
    <row r="31" spans="1:19" ht="21.75" customHeight="1">
      <c r="A31" s="6" t="s">
        <v>22</v>
      </c>
      <c r="C31" s="23" t="s">
        <v>142</v>
      </c>
      <c r="D31" s="12"/>
      <c r="E31" s="15">
        <v>300000</v>
      </c>
      <c r="F31" s="12"/>
      <c r="G31" s="15">
        <v>5800</v>
      </c>
      <c r="H31" s="12"/>
      <c r="I31" s="15">
        <v>0</v>
      </c>
      <c r="J31" s="12"/>
      <c r="K31" s="15">
        <v>0</v>
      </c>
      <c r="L31" s="12"/>
      <c r="M31" s="15">
        <v>0</v>
      </c>
      <c r="N31" s="12"/>
      <c r="O31" s="15">
        <v>1740000000</v>
      </c>
      <c r="P31" s="12"/>
      <c r="Q31" s="15">
        <v>201296184</v>
      </c>
      <c r="R31" s="12"/>
      <c r="S31" s="15">
        <v>1538703816</v>
      </c>
    </row>
    <row r="32" spans="1:19" ht="21.75" customHeight="1">
      <c r="A32" s="6" t="s">
        <v>38</v>
      </c>
      <c r="C32" s="23" t="s">
        <v>143</v>
      </c>
      <c r="D32" s="12"/>
      <c r="E32" s="15">
        <v>1109723</v>
      </c>
      <c r="F32" s="12"/>
      <c r="G32" s="15">
        <v>740</v>
      </c>
      <c r="H32" s="12"/>
      <c r="I32" s="15">
        <v>0</v>
      </c>
      <c r="J32" s="12"/>
      <c r="K32" s="15">
        <v>0</v>
      </c>
      <c r="L32" s="12"/>
      <c r="M32" s="15">
        <v>0</v>
      </c>
      <c r="N32" s="12"/>
      <c r="O32" s="15">
        <v>821195020</v>
      </c>
      <c r="P32" s="12"/>
      <c r="Q32" s="15">
        <v>0</v>
      </c>
      <c r="R32" s="12"/>
      <c r="S32" s="15">
        <v>821195020</v>
      </c>
    </row>
    <row r="33" spans="1:19" ht="21.75" customHeight="1">
      <c r="A33" s="6" t="s">
        <v>52</v>
      </c>
      <c r="C33" s="23" t="s">
        <v>144</v>
      </c>
      <c r="D33" s="12"/>
      <c r="E33" s="15">
        <v>5950000</v>
      </c>
      <c r="F33" s="12"/>
      <c r="G33" s="15">
        <v>650</v>
      </c>
      <c r="H33" s="12"/>
      <c r="I33" s="15">
        <v>0</v>
      </c>
      <c r="J33" s="12"/>
      <c r="K33" s="15">
        <v>0</v>
      </c>
      <c r="L33" s="12"/>
      <c r="M33" s="15">
        <v>0</v>
      </c>
      <c r="N33" s="12"/>
      <c r="O33" s="15">
        <v>3867500000</v>
      </c>
      <c r="P33" s="12"/>
      <c r="Q33" s="15">
        <v>203288449</v>
      </c>
      <c r="R33" s="12"/>
      <c r="S33" s="15">
        <v>3664211551</v>
      </c>
    </row>
    <row r="34" spans="1:19" ht="21.75" customHeight="1">
      <c r="A34" s="6" t="s">
        <v>24</v>
      </c>
      <c r="C34" s="23" t="s">
        <v>140</v>
      </c>
      <c r="D34" s="12"/>
      <c r="E34" s="15">
        <v>874864</v>
      </c>
      <c r="F34" s="12"/>
      <c r="G34" s="15">
        <v>3850</v>
      </c>
      <c r="H34" s="12"/>
      <c r="I34" s="15">
        <v>3368226400</v>
      </c>
      <c r="J34" s="12"/>
      <c r="K34" s="15">
        <v>34253150</v>
      </c>
      <c r="L34" s="12"/>
      <c r="M34" s="15">
        <v>3333973250</v>
      </c>
      <c r="N34" s="12"/>
      <c r="O34" s="15">
        <v>3368226400</v>
      </c>
      <c r="P34" s="12"/>
      <c r="Q34" s="15">
        <v>34253150</v>
      </c>
      <c r="R34" s="12"/>
      <c r="S34" s="15">
        <v>3333973250</v>
      </c>
    </row>
    <row r="35" spans="1:19" ht="21.75" customHeight="1">
      <c r="A35" s="6" t="s">
        <v>25</v>
      </c>
      <c r="C35" s="23" t="s">
        <v>134</v>
      </c>
      <c r="D35" s="12"/>
      <c r="E35" s="15">
        <v>500000</v>
      </c>
      <c r="F35" s="12"/>
      <c r="G35" s="15">
        <v>1100</v>
      </c>
      <c r="H35" s="12"/>
      <c r="I35" s="15">
        <v>0</v>
      </c>
      <c r="J35" s="12"/>
      <c r="K35" s="15">
        <v>0</v>
      </c>
      <c r="L35" s="12"/>
      <c r="M35" s="15">
        <v>0</v>
      </c>
      <c r="N35" s="12"/>
      <c r="O35" s="15">
        <v>550000000</v>
      </c>
      <c r="P35" s="12"/>
      <c r="Q35" s="15">
        <v>15735196</v>
      </c>
      <c r="R35" s="12"/>
      <c r="S35" s="15">
        <v>534264804</v>
      </c>
    </row>
    <row r="36" spans="1:19" ht="21.75" customHeight="1">
      <c r="A36" s="6" t="s">
        <v>53</v>
      </c>
      <c r="C36" s="23" t="s">
        <v>145</v>
      </c>
      <c r="D36" s="12"/>
      <c r="E36" s="15">
        <v>125000</v>
      </c>
      <c r="F36" s="12"/>
      <c r="G36" s="15">
        <v>2050</v>
      </c>
      <c r="H36" s="12"/>
      <c r="I36" s="15">
        <v>0</v>
      </c>
      <c r="J36" s="12"/>
      <c r="K36" s="15">
        <v>0</v>
      </c>
      <c r="L36" s="12"/>
      <c r="M36" s="15">
        <v>0</v>
      </c>
      <c r="N36" s="12"/>
      <c r="O36" s="15">
        <v>256250000</v>
      </c>
      <c r="P36" s="12"/>
      <c r="Q36" s="15">
        <v>11883573</v>
      </c>
      <c r="R36" s="12"/>
      <c r="S36" s="15">
        <v>244366427</v>
      </c>
    </row>
    <row r="37" spans="1:19" ht="21.75" customHeight="1">
      <c r="A37" s="6" t="s">
        <v>112</v>
      </c>
      <c r="C37" s="23" t="s">
        <v>146</v>
      </c>
      <c r="D37" s="12"/>
      <c r="E37" s="15">
        <v>360000</v>
      </c>
      <c r="F37" s="12"/>
      <c r="G37" s="15">
        <v>1000</v>
      </c>
      <c r="H37" s="12"/>
      <c r="I37" s="15">
        <v>0</v>
      </c>
      <c r="J37" s="12"/>
      <c r="K37" s="15">
        <v>0</v>
      </c>
      <c r="L37" s="12"/>
      <c r="M37" s="15">
        <v>0</v>
      </c>
      <c r="N37" s="12"/>
      <c r="O37" s="15">
        <v>360000000</v>
      </c>
      <c r="P37" s="12"/>
      <c r="Q37" s="15">
        <v>0</v>
      </c>
      <c r="R37" s="12"/>
      <c r="S37" s="15">
        <v>360000000</v>
      </c>
    </row>
    <row r="38" spans="1:19" ht="21.75" customHeight="1">
      <c r="A38" s="6" t="s">
        <v>54</v>
      </c>
      <c r="C38" s="23" t="s">
        <v>142</v>
      </c>
      <c r="D38" s="12"/>
      <c r="E38" s="15">
        <v>219000</v>
      </c>
      <c r="F38" s="12"/>
      <c r="G38" s="15">
        <v>1177</v>
      </c>
      <c r="H38" s="12"/>
      <c r="I38" s="15">
        <v>0</v>
      </c>
      <c r="J38" s="12"/>
      <c r="K38" s="15">
        <v>0</v>
      </c>
      <c r="L38" s="12"/>
      <c r="M38" s="15">
        <v>0</v>
      </c>
      <c r="N38" s="12"/>
      <c r="O38" s="15">
        <v>257763000</v>
      </c>
      <c r="P38" s="12"/>
      <c r="Q38" s="15">
        <v>0</v>
      </c>
      <c r="R38" s="12"/>
      <c r="S38" s="15">
        <v>257763000</v>
      </c>
    </row>
    <row r="39" spans="1:19" ht="21.75" customHeight="1">
      <c r="A39" s="7" t="s">
        <v>32</v>
      </c>
      <c r="C39" s="23" t="s">
        <v>7</v>
      </c>
      <c r="D39" s="12"/>
      <c r="E39" s="15">
        <v>585000</v>
      </c>
      <c r="F39" s="12"/>
      <c r="G39" s="15">
        <v>414</v>
      </c>
      <c r="H39" s="12"/>
      <c r="I39" s="17">
        <v>0</v>
      </c>
      <c r="J39" s="12"/>
      <c r="K39" s="17">
        <v>0</v>
      </c>
      <c r="L39" s="12"/>
      <c r="M39" s="17">
        <v>0</v>
      </c>
      <c r="N39" s="12"/>
      <c r="O39" s="17">
        <f>242190000+996170</f>
        <v>243186170</v>
      </c>
      <c r="P39" s="12"/>
      <c r="Q39" s="17">
        <v>13176140</v>
      </c>
      <c r="R39" s="12"/>
      <c r="S39" s="17">
        <f>O39-Q39</f>
        <v>230010030</v>
      </c>
    </row>
    <row r="40" spans="1:19" ht="21.75" customHeight="1">
      <c r="A40" s="9" t="s">
        <v>57</v>
      </c>
      <c r="C40" s="15"/>
      <c r="D40" s="12"/>
      <c r="E40" s="15"/>
      <c r="F40" s="12"/>
      <c r="G40" s="15"/>
      <c r="H40" s="12"/>
      <c r="I40" s="19">
        <v>24366907330</v>
      </c>
      <c r="J40" s="12"/>
      <c r="K40" s="19">
        <v>702373697</v>
      </c>
      <c r="L40" s="12"/>
      <c r="M40" s="19">
        <v>23664533633</v>
      </c>
      <c r="N40" s="12"/>
      <c r="O40" s="19">
        <f>SUM(O8:O39)</f>
        <v>121169947100</v>
      </c>
      <c r="P40" s="12"/>
      <c r="Q40" s="19">
        <v>2892878833</v>
      </c>
      <c r="R40" s="12"/>
      <c r="S40" s="19">
        <f>SUM(S8:S39)</f>
        <v>118277068267</v>
      </c>
    </row>
    <row r="42" spans="1:19">
      <c r="I42" s="30"/>
      <c r="S42" s="30"/>
    </row>
    <row r="43" spans="1:19">
      <c r="O43" s="30"/>
      <c r="S43" s="30"/>
    </row>
    <row r="45" spans="1:19">
      <c r="O45" s="30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I18" sqref="I18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4.45" customHeight="1"/>
    <row r="5" spans="1:13" ht="14.45" customHeight="1">
      <c r="A5" s="46" t="s">
        <v>149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14.45" customHeight="1">
      <c r="A6" s="41" t="s">
        <v>81</v>
      </c>
      <c r="C6" s="41" t="s">
        <v>97</v>
      </c>
      <c r="D6" s="41"/>
      <c r="E6" s="41"/>
      <c r="F6" s="41"/>
      <c r="G6" s="41"/>
      <c r="I6" s="41" t="s">
        <v>98</v>
      </c>
      <c r="J6" s="41"/>
      <c r="K6" s="41"/>
      <c r="L6" s="41"/>
      <c r="M6" s="41"/>
    </row>
    <row r="7" spans="1:13" ht="29.1" customHeight="1">
      <c r="A7" s="41"/>
      <c r="C7" s="11" t="s">
        <v>147</v>
      </c>
      <c r="D7" s="3"/>
      <c r="E7" s="11" t="s">
        <v>127</v>
      </c>
      <c r="F7" s="3"/>
      <c r="G7" s="11" t="s">
        <v>148</v>
      </c>
      <c r="I7" s="11" t="s">
        <v>147</v>
      </c>
      <c r="J7" s="3"/>
      <c r="K7" s="11" t="s">
        <v>127</v>
      </c>
      <c r="L7" s="3"/>
      <c r="M7" s="11" t="s">
        <v>148</v>
      </c>
    </row>
    <row r="8" spans="1:13" ht="21.75" customHeight="1">
      <c r="A8" s="5" t="s">
        <v>75</v>
      </c>
      <c r="C8" s="13">
        <v>187009</v>
      </c>
      <c r="D8" s="12"/>
      <c r="E8" s="13">
        <v>0</v>
      </c>
      <c r="F8" s="12"/>
      <c r="G8" s="13">
        <v>187009</v>
      </c>
      <c r="H8" s="12"/>
      <c r="I8" s="13">
        <v>41182937</v>
      </c>
      <c r="J8" s="12"/>
      <c r="K8" s="13">
        <v>496259</v>
      </c>
      <c r="L8" s="12"/>
      <c r="M8" s="13">
        <f>I8-K8</f>
        <v>40686678</v>
      </c>
    </row>
    <row r="9" spans="1:13" ht="21.75" customHeight="1">
      <c r="A9" s="6" t="s">
        <v>76</v>
      </c>
      <c r="C9" s="15">
        <v>5175451</v>
      </c>
      <c r="D9" s="12"/>
      <c r="E9" s="15">
        <v>0</v>
      </c>
      <c r="F9" s="12"/>
      <c r="G9" s="15">
        <v>5175451</v>
      </c>
      <c r="H9" s="12"/>
      <c r="I9" s="15">
        <v>0</v>
      </c>
      <c r="J9" s="12"/>
      <c r="K9" s="15">
        <v>0</v>
      </c>
      <c r="L9" s="12"/>
      <c r="M9" s="15">
        <v>0</v>
      </c>
    </row>
    <row r="10" spans="1:13" ht="21.75" customHeight="1">
      <c r="A10" s="7" t="s">
        <v>77</v>
      </c>
      <c r="C10" s="17">
        <v>15977</v>
      </c>
      <c r="D10" s="12"/>
      <c r="E10" s="17">
        <v>0</v>
      </c>
      <c r="F10" s="12"/>
      <c r="G10" s="17">
        <v>15977</v>
      </c>
      <c r="H10" s="12"/>
      <c r="I10" s="17">
        <v>15977</v>
      </c>
      <c r="J10" s="12"/>
      <c r="K10" s="17">
        <v>0</v>
      </c>
      <c r="L10" s="12"/>
      <c r="M10" s="17">
        <v>15977</v>
      </c>
    </row>
    <row r="11" spans="1:13" ht="21.75" customHeight="1">
      <c r="A11" s="9" t="s">
        <v>57</v>
      </c>
      <c r="C11" s="19">
        <v>5378437</v>
      </c>
      <c r="D11" s="12"/>
      <c r="E11" s="19">
        <v>0</v>
      </c>
      <c r="F11" s="12"/>
      <c r="G11" s="19">
        <v>5378437</v>
      </c>
      <c r="H11" s="12"/>
      <c r="I11" s="19">
        <f>SUM(I8:I10)</f>
        <v>41198914</v>
      </c>
      <c r="J11" s="12"/>
      <c r="K11" s="19">
        <f>SUM(K8:K10)</f>
        <v>496259</v>
      </c>
      <c r="L11" s="12"/>
      <c r="M11" s="19">
        <f>SUM(M8:M10)</f>
        <v>40702655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48"/>
  <sheetViews>
    <sheetView rightToLeft="1" workbookViewId="0">
      <selection activeCell="I11" sqref="I11"/>
    </sheetView>
  </sheetViews>
  <sheetFormatPr defaultRowHeight="12.75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6.140625" bestFit="1" customWidth="1"/>
    <col min="14" max="14" width="1.28515625" customWidth="1"/>
    <col min="15" max="15" width="15.85546875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  <col min="23" max="23" width="17.28515625" style="36" bestFit="1" customWidth="1"/>
  </cols>
  <sheetData>
    <row r="1" spans="1:18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/>
    <row r="5" spans="1:18" ht="14.45" customHeight="1">
      <c r="A5" s="46" t="s">
        <v>150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18" ht="14.45" customHeight="1">
      <c r="A6" s="41" t="s">
        <v>81</v>
      </c>
      <c r="C6" s="41" t="s">
        <v>97</v>
      </c>
      <c r="D6" s="41"/>
      <c r="E6" s="41"/>
      <c r="F6" s="41"/>
      <c r="G6" s="41"/>
      <c r="H6" s="41"/>
      <c r="I6" s="41"/>
      <c r="K6" s="41" t="s">
        <v>98</v>
      </c>
      <c r="L6" s="41"/>
      <c r="M6" s="41"/>
      <c r="N6" s="41"/>
      <c r="O6" s="41"/>
      <c r="P6" s="41"/>
      <c r="Q6" s="41"/>
      <c r="R6" s="41"/>
    </row>
    <row r="7" spans="1:18" ht="40.5" customHeight="1">
      <c r="A7" s="41"/>
      <c r="C7" s="11" t="s">
        <v>13</v>
      </c>
      <c r="D7" s="3"/>
      <c r="E7" s="11" t="s">
        <v>151</v>
      </c>
      <c r="F7" s="3"/>
      <c r="G7" s="11" t="s">
        <v>152</v>
      </c>
      <c r="H7" s="3"/>
      <c r="I7" s="11" t="s">
        <v>153</v>
      </c>
      <c r="K7" s="11" t="s">
        <v>13</v>
      </c>
      <c r="L7" s="3"/>
      <c r="M7" s="11" t="s">
        <v>151</v>
      </c>
      <c r="N7" s="3"/>
      <c r="O7" s="11" t="s">
        <v>152</v>
      </c>
      <c r="P7" s="3"/>
      <c r="Q7" s="49" t="s">
        <v>153</v>
      </c>
      <c r="R7" s="49"/>
    </row>
    <row r="8" spans="1:18" ht="21.75" customHeight="1">
      <c r="A8" s="5" t="s">
        <v>28</v>
      </c>
      <c r="C8" s="13">
        <v>1</v>
      </c>
      <c r="D8" s="12"/>
      <c r="E8" s="13">
        <v>1</v>
      </c>
      <c r="F8" s="12"/>
      <c r="G8" s="13">
        <f>10974-2570-4</f>
        <v>8400</v>
      </c>
      <c r="H8" s="12"/>
      <c r="I8" s="13">
        <f>E8-G8</f>
        <v>-8399</v>
      </c>
      <c r="J8" s="12"/>
      <c r="K8" s="13">
        <v>913688</v>
      </c>
      <c r="L8" s="12"/>
      <c r="M8" s="13">
        <v>7395234606</v>
      </c>
      <c r="N8" s="12"/>
      <c r="O8" s="13">
        <v>10026425244</v>
      </c>
      <c r="P8" s="12"/>
      <c r="Q8" s="43">
        <v>-2631190638</v>
      </c>
      <c r="R8" s="43"/>
    </row>
    <row r="9" spans="1:18" ht="21.75" customHeight="1">
      <c r="A9" s="6" t="s">
        <v>35</v>
      </c>
      <c r="C9" s="15">
        <v>468751</v>
      </c>
      <c r="D9" s="12"/>
      <c r="E9" s="15">
        <v>1954848777</v>
      </c>
      <c r="F9" s="12"/>
      <c r="G9" s="15">
        <f>2623319440-623270955</f>
        <v>2000048485</v>
      </c>
      <c r="H9" s="12"/>
      <c r="I9" s="15">
        <f>E9-G9</f>
        <v>-45199708</v>
      </c>
      <c r="J9" s="12"/>
      <c r="K9" s="15">
        <v>8098207</v>
      </c>
      <c r="L9" s="12"/>
      <c r="M9" s="15">
        <v>35094991876</v>
      </c>
      <c r="N9" s="12"/>
      <c r="O9" s="15">
        <v>45320828329</v>
      </c>
      <c r="P9" s="12"/>
      <c r="Q9" s="39">
        <v>-10225836453</v>
      </c>
      <c r="R9" s="39"/>
    </row>
    <row r="10" spans="1:18" ht="21.75" customHeight="1">
      <c r="A10" s="6" t="s">
        <v>29</v>
      </c>
      <c r="C10" s="15">
        <v>800000</v>
      </c>
      <c r="D10" s="12"/>
      <c r="E10" s="15">
        <v>20234370031</v>
      </c>
      <c r="F10" s="12"/>
      <c r="G10" s="15">
        <v>15752980288</v>
      </c>
      <c r="H10" s="12"/>
      <c r="I10" s="15">
        <f t="shared" ref="I10:I13" si="0">E10-G10</f>
        <v>4481389743</v>
      </c>
      <c r="J10" s="12"/>
      <c r="K10" s="15">
        <v>800000</v>
      </c>
      <c r="L10" s="12"/>
      <c r="M10" s="15">
        <v>20234370031</v>
      </c>
      <c r="N10" s="12"/>
      <c r="O10" s="15">
        <v>15752980288</v>
      </c>
      <c r="P10" s="12"/>
      <c r="Q10" s="39">
        <v>4481389743</v>
      </c>
      <c r="R10" s="39"/>
    </row>
    <row r="11" spans="1:18" ht="21.75" customHeight="1">
      <c r="A11" s="6" t="s">
        <v>42</v>
      </c>
      <c r="C11" s="15">
        <v>14424672</v>
      </c>
      <c r="D11" s="12"/>
      <c r="E11" s="15">
        <v>66985632624</v>
      </c>
      <c r="F11" s="12"/>
      <c r="G11" s="15">
        <f>56675738188+2122879027</f>
        <v>58798617215</v>
      </c>
      <c r="H11" s="12"/>
      <c r="I11" s="15">
        <f>E11-G11</f>
        <v>8187015409</v>
      </c>
      <c r="J11" s="12"/>
      <c r="K11" s="15">
        <v>14424672</v>
      </c>
      <c r="L11" s="12"/>
      <c r="M11" s="15">
        <v>66985632624</v>
      </c>
      <c r="N11" s="12"/>
      <c r="O11" s="15">
        <v>56675738188</v>
      </c>
      <c r="P11" s="12"/>
      <c r="Q11" s="39">
        <v>10309894436</v>
      </c>
      <c r="R11" s="39"/>
    </row>
    <row r="12" spans="1:18" ht="21.75" customHeight="1">
      <c r="A12" s="6" t="s">
        <v>25</v>
      </c>
      <c r="C12" s="15">
        <v>500000</v>
      </c>
      <c r="D12" s="12"/>
      <c r="E12" s="15">
        <v>9977274887</v>
      </c>
      <c r="F12" s="12"/>
      <c r="G12" s="15">
        <f>8128597001+1560919549</f>
        <v>9689516550</v>
      </c>
      <c r="H12" s="12"/>
      <c r="I12" s="15">
        <f t="shared" si="0"/>
        <v>287758337</v>
      </c>
      <c r="J12" s="12"/>
      <c r="K12" s="15">
        <v>500000</v>
      </c>
      <c r="L12" s="12"/>
      <c r="M12" s="15">
        <v>9977274887</v>
      </c>
      <c r="N12" s="12"/>
      <c r="O12" s="15">
        <v>8128597001</v>
      </c>
      <c r="P12" s="12"/>
      <c r="Q12" s="39">
        <v>1848677886</v>
      </c>
      <c r="R12" s="39"/>
    </row>
    <row r="13" spans="1:18" ht="21.75" customHeight="1">
      <c r="A13" s="6" t="s">
        <v>41</v>
      </c>
      <c r="C13" s="15">
        <v>8500000</v>
      </c>
      <c r="D13" s="12"/>
      <c r="E13" s="15">
        <v>67558703220</v>
      </c>
      <c r="F13" s="12"/>
      <c r="G13" s="15">
        <v>30400873431</v>
      </c>
      <c r="H13" s="12"/>
      <c r="I13" s="15">
        <f t="shared" si="0"/>
        <v>37157829789</v>
      </c>
      <c r="J13" s="12"/>
      <c r="K13" s="15">
        <v>8500000</v>
      </c>
      <c r="L13" s="12"/>
      <c r="M13" s="15">
        <v>67558703220</v>
      </c>
      <c r="N13" s="12"/>
      <c r="O13" s="15">
        <v>30400873431</v>
      </c>
      <c r="P13" s="12"/>
      <c r="Q13" s="39">
        <v>37157829789</v>
      </c>
      <c r="R13" s="39"/>
    </row>
    <row r="14" spans="1:18" ht="21.75" customHeight="1">
      <c r="A14" s="6" t="s">
        <v>33</v>
      </c>
      <c r="C14" s="15">
        <v>0</v>
      </c>
      <c r="D14" s="12"/>
      <c r="E14" s="15">
        <v>0</v>
      </c>
      <c r="F14" s="12"/>
      <c r="G14" s="15">
        <v>0</v>
      </c>
      <c r="H14" s="12"/>
      <c r="I14" s="15">
        <v>0</v>
      </c>
      <c r="J14" s="12"/>
      <c r="K14" s="15">
        <v>435000</v>
      </c>
      <c r="L14" s="12"/>
      <c r="M14" s="15">
        <v>9672995381</v>
      </c>
      <c r="N14" s="12"/>
      <c r="O14" s="15">
        <v>7458167394</v>
      </c>
      <c r="P14" s="12"/>
      <c r="Q14" s="39">
        <v>2214827987</v>
      </c>
      <c r="R14" s="39"/>
    </row>
    <row r="15" spans="1:18" ht="21.75" customHeight="1">
      <c r="A15" s="6" t="s">
        <v>47</v>
      </c>
      <c r="C15" s="15">
        <v>0</v>
      </c>
      <c r="D15" s="12"/>
      <c r="E15" s="15">
        <v>0</v>
      </c>
      <c r="F15" s="12"/>
      <c r="G15" s="15">
        <v>0</v>
      </c>
      <c r="H15" s="12"/>
      <c r="I15" s="15">
        <v>0</v>
      </c>
      <c r="J15" s="12"/>
      <c r="K15" s="15">
        <v>1400000</v>
      </c>
      <c r="L15" s="12"/>
      <c r="M15" s="15">
        <v>27089049239</v>
      </c>
      <c r="N15" s="12"/>
      <c r="O15" s="15">
        <v>26963944963</v>
      </c>
      <c r="P15" s="12"/>
      <c r="Q15" s="39">
        <v>125104276</v>
      </c>
      <c r="R15" s="39"/>
    </row>
    <row r="16" spans="1:18" ht="21.75" customHeight="1">
      <c r="A16" s="6" t="s">
        <v>103</v>
      </c>
      <c r="C16" s="15">
        <v>0</v>
      </c>
      <c r="D16" s="12"/>
      <c r="E16" s="15">
        <v>0</v>
      </c>
      <c r="F16" s="12"/>
      <c r="G16" s="15">
        <v>0</v>
      </c>
      <c r="H16" s="12"/>
      <c r="I16" s="15">
        <v>0</v>
      </c>
      <c r="J16" s="12"/>
      <c r="K16" s="15">
        <v>1500000</v>
      </c>
      <c r="L16" s="12"/>
      <c r="M16" s="15">
        <v>18205063424</v>
      </c>
      <c r="N16" s="12"/>
      <c r="O16" s="15">
        <v>12182124600</v>
      </c>
      <c r="P16" s="12"/>
      <c r="Q16" s="39">
        <v>6022938824</v>
      </c>
      <c r="R16" s="39"/>
    </row>
    <row r="17" spans="1:18" ht="21.75" customHeight="1">
      <c r="A17" s="6" t="s">
        <v>104</v>
      </c>
      <c r="C17" s="15">
        <v>0</v>
      </c>
      <c r="D17" s="12"/>
      <c r="E17" s="15">
        <v>0</v>
      </c>
      <c r="F17" s="12"/>
      <c r="G17" s="15">
        <v>0</v>
      </c>
      <c r="H17" s="12"/>
      <c r="I17" s="15">
        <v>0</v>
      </c>
      <c r="J17" s="12"/>
      <c r="K17" s="15">
        <v>4670431</v>
      </c>
      <c r="L17" s="12"/>
      <c r="M17" s="15">
        <v>37964634662</v>
      </c>
      <c r="N17" s="12"/>
      <c r="O17" s="15">
        <v>40874777973</v>
      </c>
      <c r="P17" s="12"/>
      <c r="Q17" s="39">
        <v>-2910143311</v>
      </c>
      <c r="R17" s="39"/>
    </row>
    <row r="18" spans="1:18" ht="21.75" customHeight="1">
      <c r="A18" s="6" t="s">
        <v>105</v>
      </c>
      <c r="C18" s="15">
        <v>0</v>
      </c>
      <c r="D18" s="12"/>
      <c r="E18" s="15">
        <v>0</v>
      </c>
      <c r="F18" s="12"/>
      <c r="G18" s="15">
        <v>0</v>
      </c>
      <c r="H18" s="12"/>
      <c r="I18" s="15">
        <v>0</v>
      </c>
      <c r="J18" s="12"/>
      <c r="K18" s="15">
        <v>535000</v>
      </c>
      <c r="L18" s="12"/>
      <c r="M18" s="15">
        <v>10781857096</v>
      </c>
      <c r="N18" s="12"/>
      <c r="O18" s="15">
        <v>7883337082</v>
      </c>
      <c r="P18" s="12"/>
      <c r="Q18" s="39">
        <v>2898520014</v>
      </c>
      <c r="R18" s="39"/>
    </row>
    <row r="19" spans="1:18" ht="21.75" customHeight="1">
      <c r="A19" s="6" t="s">
        <v>106</v>
      </c>
      <c r="C19" s="15">
        <v>0</v>
      </c>
      <c r="D19" s="12"/>
      <c r="E19" s="15">
        <v>0</v>
      </c>
      <c r="F19" s="12"/>
      <c r="G19" s="15">
        <v>0</v>
      </c>
      <c r="H19" s="12"/>
      <c r="I19" s="15">
        <v>0</v>
      </c>
      <c r="J19" s="12"/>
      <c r="K19" s="15">
        <v>680073</v>
      </c>
      <c r="L19" s="12"/>
      <c r="M19" s="15">
        <v>12470600390</v>
      </c>
      <c r="N19" s="12"/>
      <c r="O19" s="15">
        <v>13104927413</v>
      </c>
      <c r="P19" s="12"/>
      <c r="Q19" s="39">
        <v>-634327023</v>
      </c>
      <c r="R19" s="39"/>
    </row>
    <row r="20" spans="1:18" ht="21.75" customHeight="1">
      <c r="A20" s="6" t="s">
        <v>50</v>
      </c>
      <c r="C20" s="15">
        <v>0</v>
      </c>
      <c r="D20" s="12"/>
      <c r="E20" s="15">
        <v>0</v>
      </c>
      <c r="F20" s="12"/>
      <c r="G20" s="15">
        <v>0</v>
      </c>
      <c r="H20" s="12"/>
      <c r="I20" s="15">
        <v>0</v>
      </c>
      <c r="J20" s="12"/>
      <c r="K20" s="15">
        <v>1756530</v>
      </c>
      <c r="L20" s="12"/>
      <c r="M20" s="15">
        <v>29629542894</v>
      </c>
      <c r="N20" s="12"/>
      <c r="O20" s="15">
        <v>26318575542</v>
      </c>
      <c r="P20" s="12"/>
      <c r="Q20" s="39">
        <v>3310967352</v>
      </c>
      <c r="R20" s="39"/>
    </row>
    <row r="21" spans="1:18" ht="21.75" customHeight="1">
      <c r="A21" s="6" t="s">
        <v>36</v>
      </c>
      <c r="C21" s="15">
        <v>0</v>
      </c>
      <c r="D21" s="12"/>
      <c r="E21" s="15">
        <v>0</v>
      </c>
      <c r="F21" s="12"/>
      <c r="G21" s="15">
        <v>0</v>
      </c>
      <c r="H21" s="12"/>
      <c r="I21" s="15">
        <v>0</v>
      </c>
      <c r="J21" s="12"/>
      <c r="K21" s="15">
        <v>30000</v>
      </c>
      <c r="L21" s="12"/>
      <c r="M21" s="15">
        <v>451284397</v>
      </c>
      <c r="N21" s="12"/>
      <c r="O21" s="15">
        <v>631679082</v>
      </c>
      <c r="P21" s="12"/>
      <c r="Q21" s="39">
        <v>-180394685</v>
      </c>
      <c r="R21" s="39"/>
    </row>
    <row r="22" spans="1:18" ht="21.75" customHeight="1">
      <c r="A22" s="6" t="s">
        <v>107</v>
      </c>
      <c r="C22" s="15">
        <v>0</v>
      </c>
      <c r="D22" s="12"/>
      <c r="E22" s="15">
        <v>0</v>
      </c>
      <c r="F22" s="12"/>
      <c r="G22" s="15">
        <v>0</v>
      </c>
      <c r="H22" s="12"/>
      <c r="I22" s="15">
        <v>0</v>
      </c>
      <c r="J22" s="12"/>
      <c r="K22" s="15">
        <v>2513000</v>
      </c>
      <c r="L22" s="12"/>
      <c r="M22" s="15">
        <v>17808704885</v>
      </c>
      <c r="N22" s="12"/>
      <c r="O22" s="15">
        <v>15823366650</v>
      </c>
      <c r="P22" s="12"/>
      <c r="Q22" s="39">
        <v>1985338235</v>
      </c>
      <c r="R22" s="39"/>
    </row>
    <row r="23" spans="1:18" ht="21.75" customHeight="1">
      <c r="A23" s="6" t="s">
        <v>52</v>
      </c>
      <c r="C23" s="15">
        <v>0</v>
      </c>
      <c r="D23" s="12"/>
      <c r="E23" s="15">
        <v>0</v>
      </c>
      <c r="F23" s="12"/>
      <c r="G23" s="15">
        <v>0</v>
      </c>
      <c r="H23" s="12"/>
      <c r="I23" s="15">
        <v>0</v>
      </c>
      <c r="J23" s="12"/>
      <c r="K23" s="15">
        <v>3600000</v>
      </c>
      <c r="L23" s="12"/>
      <c r="M23" s="15">
        <v>24612265219</v>
      </c>
      <c r="N23" s="12"/>
      <c r="O23" s="15">
        <v>16728481476</v>
      </c>
      <c r="P23" s="12"/>
      <c r="Q23" s="39">
        <v>7883783743</v>
      </c>
      <c r="R23" s="39"/>
    </row>
    <row r="24" spans="1:18" ht="21.75" customHeight="1">
      <c r="A24" s="6" t="s">
        <v>108</v>
      </c>
      <c r="C24" s="15">
        <v>0</v>
      </c>
      <c r="D24" s="12"/>
      <c r="E24" s="15">
        <v>0</v>
      </c>
      <c r="F24" s="12"/>
      <c r="G24" s="15">
        <v>0</v>
      </c>
      <c r="H24" s="12"/>
      <c r="I24" s="15">
        <v>0</v>
      </c>
      <c r="J24" s="12"/>
      <c r="K24" s="15">
        <v>600000</v>
      </c>
      <c r="L24" s="12"/>
      <c r="M24" s="15">
        <v>7162204899</v>
      </c>
      <c r="N24" s="12"/>
      <c r="O24" s="15">
        <v>5017330656</v>
      </c>
      <c r="P24" s="12"/>
      <c r="Q24" s="39">
        <v>2144874243</v>
      </c>
      <c r="R24" s="39"/>
    </row>
    <row r="25" spans="1:18" ht="21.75" customHeight="1">
      <c r="A25" s="6" t="s">
        <v>109</v>
      </c>
      <c r="C25" s="15">
        <v>0</v>
      </c>
      <c r="D25" s="12"/>
      <c r="E25" s="15">
        <v>0</v>
      </c>
      <c r="F25" s="12"/>
      <c r="G25" s="15">
        <v>0</v>
      </c>
      <c r="H25" s="12"/>
      <c r="I25" s="15">
        <v>0</v>
      </c>
      <c r="J25" s="12"/>
      <c r="K25" s="15">
        <v>3088300</v>
      </c>
      <c r="L25" s="12"/>
      <c r="M25" s="15">
        <v>21869926329</v>
      </c>
      <c r="N25" s="12"/>
      <c r="O25" s="15">
        <v>22983205807</v>
      </c>
      <c r="P25" s="12"/>
      <c r="Q25" s="39">
        <v>-1113279478</v>
      </c>
      <c r="R25" s="39"/>
    </row>
    <row r="26" spans="1:18" ht="21.75" customHeight="1">
      <c r="A26" s="6" t="s">
        <v>110</v>
      </c>
      <c r="C26" s="15">
        <v>0</v>
      </c>
      <c r="D26" s="12"/>
      <c r="E26" s="15">
        <v>0</v>
      </c>
      <c r="F26" s="12"/>
      <c r="G26" s="15">
        <v>0</v>
      </c>
      <c r="H26" s="12"/>
      <c r="I26" s="15">
        <v>0</v>
      </c>
      <c r="J26" s="12"/>
      <c r="K26" s="15">
        <v>515000</v>
      </c>
      <c r="L26" s="12"/>
      <c r="M26" s="15">
        <v>9644901684</v>
      </c>
      <c r="N26" s="12"/>
      <c r="O26" s="15">
        <v>10353245953</v>
      </c>
      <c r="P26" s="12"/>
      <c r="Q26" s="39">
        <v>-708344269</v>
      </c>
      <c r="R26" s="39"/>
    </row>
    <row r="27" spans="1:18" ht="21.75" customHeight="1">
      <c r="A27" s="6" t="s">
        <v>48</v>
      </c>
      <c r="C27" s="15">
        <v>0</v>
      </c>
      <c r="D27" s="12"/>
      <c r="E27" s="15">
        <v>0</v>
      </c>
      <c r="F27" s="12"/>
      <c r="G27" s="15">
        <v>0</v>
      </c>
      <c r="H27" s="12"/>
      <c r="I27" s="15">
        <v>0</v>
      </c>
      <c r="J27" s="12"/>
      <c r="K27" s="15">
        <v>3357822</v>
      </c>
      <c r="L27" s="12"/>
      <c r="M27" s="15">
        <v>63007332904</v>
      </c>
      <c r="N27" s="12"/>
      <c r="O27" s="15">
        <v>38549690031</v>
      </c>
      <c r="P27" s="12"/>
      <c r="Q27" s="39">
        <v>24457642873</v>
      </c>
      <c r="R27" s="39"/>
    </row>
    <row r="28" spans="1:18" ht="21.75" customHeight="1">
      <c r="A28" s="6" t="s">
        <v>111</v>
      </c>
      <c r="C28" s="15">
        <v>0</v>
      </c>
      <c r="D28" s="12"/>
      <c r="E28" s="15">
        <v>0</v>
      </c>
      <c r="F28" s="12"/>
      <c r="G28" s="15">
        <v>0</v>
      </c>
      <c r="H28" s="12"/>
      <c r="I28" s="15">
        <v>0</v>
      </c>
      <c r="J28" s="12"/>
      <c r="K28" s="15">
        <v>562500</v>
      </c>
      <c r="L28" s="12"/>
      <c r="M28" s="15">
        <v>5015800907</v>
      </c>
      <c r="N28" s="12"/>
      <c r="O28" s="15">
        <v>5575937231</v>
      </c>
      <c r="P28" s="12"/>
      <c r="Q28" s="39">
        <v>-560136324</v>
      </c>
      <c r="R28" s="39"/>
    </row>
    <row r="29" spans="1:18" ht="21.75" customHeight="1">
      <c r="A29" s="6" t="s">
        <v>112</v>
      </c>
      <c r="C29" s="15">
        <v>0</v>
      </c>
      <c r="D29" s="12"/>
      <c r="E29" s="15">
        <v>0</v>
      </c>
      <c r="F29" s="12"/>
      <c r="G29" s="15">
        <v>0</v>
      </c>
      <c r="H29" s="12"/>
      <c r="I29" s="15">
        <v>0</v>
      </c>
      <c r="J29" s="12"/>
      <c r="K29" s="15">
        <v>360000</v>
      </c>
      <c r="L29" s="12"/>
      <c r="M29" s="15">
        <v>4858153952</v>
      </c>
      <c r="N29" s="12"/>
      <c r="O29" s="15">
        <v>4543802784</v>
      </c>
      <c r="P29" s="12"/>
      <c r="Q29" s="39">
        <v>314351168</v>
      </c>
      <c r="R29" s="39"/>
    </row>
    <row r="30" spans="1:18" ht="21.75" customHeight="1">
      <c r="A30" s="6" t="s">
        <v>113</v>
      </c>
      <c r="C30" s="15">
        <v>0</v>
      </c>
      <c r="D30" s="12"/>
      <c r="E30" s="15">
        <v>0</v>
      </c>
      <c r="F30" s="12"/>
      <c r="G30" s="15">
        <v>0</v>
      </c>
      <c r="H30" s="12"/>
      <c r="I30" s="15">
        <v>0</v>
      </c>
      <c r="J30" s="12"/>
      <c r="K30" s="15">
        <v>768552</v>
      </c>
      <c r="L30" s="12"/>
      <c r="M30" s="15">
        <v>3620648472</v>
      </c>
      <c r="N30" s="12"/>
      <c r="O30" s="15">
        <v>3620648472</v>
      </c>
      <c r="P30" s="12"/>
      <c r="Q30" s="39">
        <v>0</v>
      </c>
      <c r="R30" s="39"/>
    </row>
    <row r="31" spans="1:18" ht="21.75" customHeight="1">
      <c r="A31" s="6" t="s">
        <v>51</v>
      </c>
      <c r="C31" s="15">
        <v>0</v>
      </c>
      <c r="D31" s="12"/>
      <c r="E31" s="15">
        <v>0</v>
      </c>
      <c r="F31" s="12"/>
      <c r="G31" s="15">
        <v>0</v>
      </c>
      <c r="H31" s="12"/>
      <c r="I31" s="15">
        <v>0</v>
      </c>
      <c r="J31" s="12"/>
      <c r="K31" s="15">
        <v>315742</v>
      </c>
      <c r="L31" s="12"/>
      <c r="M31" s="15">
        <v>1248160465</v>
      </c>
      <c r="N31" s="12"/>
      <c r="O31" s="15">
        <v>1288608262</v>
      </c>
      <c r="P31" s="12"/>
      <c r="Q31" s="39">
        <v>-40447797</v>
      </c>
      <c r="R31" s="39"/>
    </row>
    <row r="32" spans="1:18" ht="21.75" customHeight="1">
      <c r="A32" s="6" t="s">
        <v>20</v>
      </c>
      <c r="C32" s="15">
        <v>0</v>
      </c>
      <c r="D32" s="12"/>
      <c r="E32" s="15">
        <v>0</v>
      </c>
      <c r="F32" s="12"/>
      <c r="G32" s="15">
        <v>0</v>
      </c>
      <c r="H32" s="12"/>
      <c r="I32" s="15">
        <v>0</v>
      </c>
      <c r="J32" s="12"/>
      <c r="K32" s="15">
        <v>5012786</v>
      </c>
      <c r="L32" s="12"/>
      <c r="M32" s="15">
        <v>32304250496</v>
      </c>
      <c r="N32" s="12"/>
      <c r="O32" s="15">
        <v>30938511165</v>
      </c>
      <c r="P32" s="12"/>
      <c r="Q32" s="39">
        <v>1365739331</v>
      </c>
      <c r="R32" s="39"/>
    </row>
    <row r="33" spans="1:18" ht="21.75" customHeight="1">
      <c r="A33" s="6" t="s">
        <v>54</v>
      </c>
      <c r="C33" s="15">
        <v>0</v>
      </c>
      <c r="D33" s="12"/>
      <c r="E33" s="15">
        <v>0</v>
      </c>
      <c r="F33" s="12"/>
      <c r="G33" s="15">
        <v>0</v>
      </c>
      <c r="H33" s="12"/>
      <c r="I33" s="15">
        <v>0</v>
      </c>
      <c r="J33" s="12"/>
      <c r="K33" s="15">
        <v>219000</v>
      </c>
      <c r="L33" s="12"/>
      <c r="M33" s="15">
        <v>6124998611</v>
      </c>
      <c r="N33" s="12"/>
      <c r="O33" s="15">
        <v>5291854765</v>
      </c>
      <c r="P33" s="12"/>
      <c r="Q33" s="39">
        <v>833143846</v>
      </c>
      <c r="R33" s="39"/>
    </row>
    <row r="34" spans="1:18" ht="21.75" customHeight="1">
      <c r="A34" s="7" t="s">
        <v>53</v>
      </c>
      <c r="C34" s="15">
        <v>0</v>
      </c>
      <c r="D34" s="12"/>
      <c r="E34" s="17">
        <v>0</v>
      </c>
      <c r="F34" s="12"/>
      <c r="G34" s="17">
        <v>0</v>
      </c>
      <c r="H34" s="12"/>
      <c r="I34" s="17">
        <v>0</v>
      </c>
      <c r="J34" s="12"/>
      <c r="K34" s="15">
        <v>125000</v>
      </c>
      <c r="L34" s="12"/>
      <c r="M34" s="17">
        <v>6242618762</v>
      </c>
      <c r="N34" s="12"/>
      <c r="O34" s="17">
        <v>4912955600</v>
      </c>
      <c r="P34" s="12"/>
      <c r="Q34" s="47">
        <v>1329663162</v>
      </c>
      <c r="R34" s="47"/>
    </row>
    <row r="35" spans="1:18" ht="21.75" customHeight="1">
      <c r="A35" s="9" t="s">
        <v>57</v>
      </c>
      <c r="C35" s="15"/>
      <c r="D35" s="12"/>
      <c r="E35" s="19">
        <v>166710829540</v>
      </c>
      <c r="F35" s="12"/>
      <c r="G35" s="19">
        <f>SUM(G8:G34)</f>
        <v>116642044369</v>
      </c>
      <c r="H35" s="12"/>
      <c r="I35" s="19">
        <f>SUM(I8:I34)</f>
        <v>50068785171</v>
      </c>
      <c r="J35" s="12"/>
      <c r="K35" s="15"/>
      <c r="L35" s="12"/>
      <c r="M35" s="19">
        <v>557031202312</v>
      </c>
      <c r="N35" s="12"/>
      <c r="O35" s="19">
        <v>467350615382</v>
      </c>
      <c r="P35" s="12"/>
      <c r="Q35" s="48">
        <v>89680586930</v>
      </c>
      <c r="R35" s="48"/>
    </row>
    <row r="36" spans="1:18">
      <c r="M36" s="30"/>
    </row>
    <row r="37" spans="1:18">
      <c r="M37" s="30"/>
    </row>
    <row r="38" spans="1:18">
      <c r="M38" s="30"/>
    </row>
    <row r="40" spans="1:18">
      <c r="M40" s="30"/>
    </row>
    <row r="43" spans="1:18">
      <c r="I43" s="30"/>
    </row>
    <row r="46" spans="1:18">
      <c r="A46" s="30"/>
    </row>
    <row r="47" spans="1:18">
      <c r="A47" s="30"/>
    </row>
    <row r="48" spans="1:18">
      <c r="A48" s="30"/>
    </row>
  </sheetData>
  <mergeCells count="3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35:R35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8"/>
  <sheetViews>
    <sheetView rightToLeft="1" workbookViewId="0">
      <selection activeCell="K13" sqref="K13"/>
    </sheetView>
  </sheetViews>
  <sheetFormatPr defaultRowHeight="12.75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5.28515625" customWidth="1"/>
    <col min="18" max="18" width="1.28515625" customWidth="1"/>
    <col min="19" max="19" width="0.28515625" customWidth="1"/>
  </cols>
  <sheetData>
    <row r="1" spans="1:18" ht="29.1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/>
    <row r="5" spans="1:18" ht="14.45" customHeight="1">
      <c r="A5" s="46" t="s">
        <v>154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18" ht="14.45" customHeight="1">
      <c r="A6" s="41" t="s">
        <v>81</v>
      </c>
      <c r="C6" s="41" t="s">
        <v>97</v>
      </c>
      <c r="D6" s="41"/>
      <c r="E6" s="41"/>
      <c r="F6" s="41"/>
      <c r="G6" s="41"/>
      <c r="H6" s="41"/>
      <c r="I6" s="41"/>
      <c r="K6" s="41" t="s">
        <v>98</v>
      </c>
      <c r="L6" s="41"/>
      <c r="M6" s="41"/>
      <c r="N6" s="41"/>
      <c r="O6" s="41"/>
      <c r="P6" s="41"/>
      <c r="Q6" s="41"/>
      <c r="R6" s="41"/>
    </row>
    <row r="7" spans="1:18" ht="47.25" customHeight="1">
      <c r="A7" s="41"/>
      <c r="C7" s="11" t="s">
        <v>13</v>
      </c>
      <c r="D7" s="24"/>
      <c r="E7" s="11" t="s">
        <v>15</v>
      </c>
      <c r="F7" s="24"/>
      <c r="G7" s="11" t="s">
        <v>152</v>
      </c>
      <c r="H7" s="24"/>
      <c r="I7" s="11" t="s">
        <v>155</v>
      </c>
      <c r="J7" s="25"/>
      <c r="K7" s="11" t="s">
        <v>13</v>
      </c>
      <c r="L7" s="24"/>
      <c r="M7" s="11" t="s">
        <v>15</v>
      </c>
      <c r="N7" s="24"/>
      <c r="O7" s="11" t="s">
        <v>152</v>
      </c>
      <c r="P7" s="24"/>
      <c r="Q7" s="49" t="s">
        <v>155</v>
      </c>
      <c r="R7" s="49"/>
    </row>
    <row r="8" spans="1:18" ht="21.75" customHeight="1">
      <c r="A8" s="5" t="s">
        <v>39</v>
      </c>
      <c r="C8" s="26">
        <v>446091</v>
      </c>
      <c r="D8" s="25"/>
      <c r="E8" s="26">
        <v>71309741639</v>
      </c>
      <c r="F8" s="25"/>
      <c r="G8" s="26">
        <v>72726198332</v>
      </c>
      <c r="H8" s="25"/>
      <c r="I8" s="26">
        <v>-1416456692</v>
      </c>
      <c r="J8" s="25"/>
      <c r="K8" s="26">
        <v>446091</v>
      </c>
      <c r="L8" s="25"/>
      <c r="M8" s="26">
        <v>71309741639</v>
      </c>
      <c r="N8" s="25"/>
      <c r="O8" s="26">
        <v>61301589817</v>
      </c>
      <c r="P8" s="25"/>
      <c r="Q8" s="53">
        <v>10008151822</v>
      </c>
      <c r="R8" s="53"/>
    </row>
    <row r="9" spans="1:18" ht="21.75" customHeight="1">
      <c r="A9" s="6" t="s">
        <v>23</v>
      </c>
      <c r="C9" s="27">
        <v>8000335</v>
      </c>
      <c r="D9" s="25"/>
      <c r="E9" s="27">
        <v>84068634626</v>
      </c>
      <c r="F9" s="25"/>
      <c r="G9" s="27">
        <v>83116015537</v>
      </c>
      <c r="H9" s="25"/>
      <c r="I9" s="27">
        <v>952619089</v>
      </c>
      <c r="J9" s="25"/>
      <c r="K9" s="27">
        <v>8000335</v>
      </c>
      <c r="L9" s="25"/>
      <c r="M9" s="27">
        <v>84068634626</v>
      </c>
      <c r="N9" s="25"/>
      <c r="O9" s="27">
        <v>80541582999</v>
      </c>
      <c r="P9" s="25"/>
      <c r="Q9" s="50">
        <v>3527051627</v>
      </c>
      <c r="R9" s="50"/>
    </row>
    <row r="10" spans="1:18" ht="21.75" customHeight="1">
      <c r="A10" s="6" t="s">
        <v>54</v>
      </c>
      <c r="C10" s="27">
        <v>219000</v>
      </c>
      <c r="D10" s="25"/>
      <c r="E10" s="27">
        <v>5975946075</v>
      </c>
      <c r="F10" s="25"/>
      <c r="G10" s="27">
        <v>5917273149</v>
      </c>
      <c r="H10" s="25"/>
      <c r="I10" s="27">
        <v>58672925</v>
      </c>
      <c r="J10" s="25"/>
      <c r="K10" s="27">
        <v>219000</v>
      </c>
      <c r="L10" s="25"/>
      <c r="M10" s="27">
        <v>5975946075</v>
      </c>
      <c r="N10" s="25"/>
      <c r="O10" s="27">
        <v>5291854763</v>
      </c>
      <c r="P10" s="25"/>
      <c r="Q10" s="50">
        <v>684091311</v>
      </c>
      <c r="R10" s="50"/>
    </row>
    <row r="11" spans="1:18" ht="21.75" customHeight="1">
      <c r="A11" s="6" t="s">
        <v>30</v>
      </c>
      <c r="C11" s="27">
        <v>7675839</v>
      </c>
      <c r="D11" s="25"/>
      <c r="E11" s="27">
        <v>130470726616</v>
      </c>
      <c r="F11" s="25"/>
      <c r="G11" s="27">
        <v>93987668794</v>
      </c>
      <c r="H11" s="25"/>
      <c r="I11" s="27">
        <v>36483057822</v>
      </c>
      <c r="J11" s="25"/>
      <c r="K11" s="27">
        <v>7675839</v>
      </c>
      <c r="L11" s="25"/>
      <c r="M11" s="27">
        <v>130470726616</v>
      </c>
      <c r="N11" s="25"/>
      <c r="O11" s="27">
        <v>55905144971</v>
      </c>
      <c r="P11" s="25"/>
      <c r="Q11" s="50">
        <v>74565581645</v>
      </c>
      <c r="R11" s="50"/>
    </row>
    <row r="12" spans="1:18" ht="21.75" customHeight="1">
      <c r="A12" s="6" t="s">
        <v>47</v>
      </c>
      <c r="C12" s="27">
        <v>1473000</v>
      </c>
      <c r="D12" s="25"/>
      <c r="E12" s="27">
        <v>50294127761</v>
      </c>
      <c r="F12" s="25"/>
      <c r="G12" s="27">
        <v>42430646001</v>
      </c>
      <c r="H12" s="25"/>
      <c r="I12" s="27">
        <v>7863481760</v>
      </c>
      <c r="J12" s="25"/>
      <c r="K12" s="27">
        <v>1473000</v>
      </c>
      <c r="L12" s="25"/>
      <c r="M12" s="27">
        <v>50294127761</v>
      </c>
      <c r="N12" s="25"/>
      <c r="O12" s="27">
        <v>33758040645</v>
      </c>
      <c r="P12" s="25"/>
      <c r="Q12" s="50">
        <v>16536087116</v>
      </c>
      <c r="R12" s="50"/>
    </row>
    <row r="13" spans="1:18" ht="21.75" customHeight="1">
      <c r="A13" s="6" t="s">
        <v>56</v>
      </c>
      <c r="C13" s="27">
        <v>13356022</v>
      </c>
      <c r="D13" s="25"/>
      <c r="E13" s="27">
        <v>38618600774</v>
      </c>
      <c r="F13" s="25"/>
      <c r="G13" s="27">
        <v>35236670887</v>
      </c>
      <c r="H13" s="25"/>
      <c r="I13" s="27">
        <v>3381929887</v>
      </c>
      <c r="J13" s="25"/>
      <c r="K13" s="27">
        <v>13356022</v>
      </c>
      <c r="L13" s="25"/>
      <c r="M13" s="27">
        <v>38618600774</v>
      </c>
      <c r="N13" s="25"/>
      <c r="O13" s="27">
        <v>35236670887</v>
      </c>
      <c r="P13" s="25"/>
      <c r="Q13" s="50">
        <v>3381929887</v>
      </c>
      <c r="R13" s="50"/>
    </row>
    <row r="14" spans="1:18" ht="21.75" customHeight="1">
      <c r="A14" s="6" t="s">
        <v>32</v>
      </c>
      <c r="C14" s="27">
        <v>585000</v>
      </c>
      <c r="D14" s="25"/>
      <c r="E14" s="27">
        <v>4050575135</v>
      </c>
      <c r="F14" s="25"/>
      <c r="G14" s="27">
        <v>4050575135</v>
      </c>
      <c r="H14" s="25"/>
      <c r="I14" s="27">
        <v>0</v>
      </c>
      <c r="J14" s="25"/>
      <c r="K14" s="27">
        <v>585000</v>
      </c>
      <c r="L14" s="25"/>
      <c r="M14" s="27">
        <v>4050575135</v>
      </c>
      <c r="N14" s="25"/>
      <c r="O14" s="27">
        <v>4475351625</v>
      </c>
      <c r="P14" s="25"/>
      <c r="Q14" s="50">
        <v>-424776489</v>
      </c>
      <c r="R14" s="50"/>
    </row>
    <row r="15" spans="1:18" ht="21.75" customHeight="1">
      <c r="A15" s="6" t="s">
        <v>19</v>
      </c>
      <c r="C15" s="27">
        <v>22009793</v>
      </c>
      <c r="D15" s="25"/>
      <c r="E15" s="27">
        <v>74254834820</v>
      </c>
      <c r="F15" s="25"/>
      <c r="G15" s="27">
        <v>63054350424</v>
      </c>
      <c r="H15" s="25"/>
      <c r="I15" s="27">
        <v>11200484396</v>
      </c>
      <c r="J15" s="25"/>
      <c r="K15" s="27">
        <v>22009793</v>
      </c>
      <c r="L15" s="25"/>
      <c r="M15" s="27">
        <v>74254834820</v>
      </c>
      <c r="N15" s="25"/>
      <c r="O15" s="27">
        <v>50631349697</v>
      </c>
      <c r="P15" s="25"/>
      <c r="Q15" s="50">
        <v>23623485123</v>
      </c>
      <c r="R15" s="50"/>
    </row>
    <row r="16" spans="1:18" ht="21.75" customHeight="1">
      <c r="A16" s="6" t="s">
        <v>34</v>
      </c>
      <c r="C16" s="27">
        <v>3250000</v>
      </c>
      <c r="D16" s="25"/>
      <c r="E16" s="27">
        <v>35828389025</v>
      </c>
      <c r="F16" s="25"/>
      <c r="G16" s="27">
        <v>30797580125</v>
      </c>
      <c r="H16" s="25"/>
      <c r="I16" s="27">
        <v>5030808899</v>
      </c>
      <c r="J16" s="25"/>
      <c r="K16" s="27">
        <v>3250000</v>
      </c>
      <c r="L16" s="25"/>
      <c r="M16" s="27">
        <v>35828389025</v>
      </c>
      <c r="N16" s="25"/>
      <c r="O16" s="27">
        <v>24155644226</v>
      </c>
      <c r="P16" s="25"/>
      <c r="Q16" s="50">
        <v>11672744799</v>
      </c>
      <c r="R16" s="50"/>
    </row>
    <row r="17" spans="1:18" ht="21.75" customHeight="1">
      <c r="A17" s="6" t="s">
        <v>43</v>
      </c>
      <c r="C17" s="27">
        <v>1882479</v>
      </c>
      <c r="D17" s="25"/>
      <c r="E17" s="27">
        <v>7161633794</v>
      </c>
      <c r="F17" s="25"/>
      <c r="G17" s="27">
        <v>7161633794</v>
      </c>
      <c r="H17" s="25"/>
      <c r="I17" s="27">
        <v>0</v>
      </c>
      <c r="J17" s="25"/>
      <c r="K17" s="27">
        <v>1882479</v>
      </c>
      <c r="L17" s="25"/>
      <c r="M17" s="27">
        <v>7161633794</v>
      </c>
      <c r="N17" s="25"/>
      <c r="O17" s="27">
        <v>27906835913</v>
      </c>
      <c r="P17" s="25"/>
      <c r="Q17" s="50">
        <v>-20745202118</v>
      </c>
      <c r="R17" s="50"/>
    </row>
    <row r="18" spans="1:18" ht="21.75" customHeight="1">
      <c r="A18" s="6" t="s">
        <v>52</v>
      </c>
      <c r="C18" s="27">
        <v>6250000</v>
      </c>
      <c r="D18" s="25"/>
      <c r="E18" s="27">
        <v>48931314375</v>
      </c>
      <c r="F18" s="25"/>
      <c r="G18" s="27">
        <v>47326251295</v>
      </c>
      <c r="H18" s="25"/>
      <c r="I18" s="27">
        <v>1605063079</v>
      </c>
      <c r="J18" s="25"/>
      <c r="K18" s="27">
        <v>6250000</v>
      </c>
      <c r="L18" s="25"/>
      <c r="M18" s="27">
        <v>48931314375</v>
      </c>
      <c r="N18" s="25"/>
      <c r="O18" s="27">
        <v>39563971152</v>
      </c>
      <c r="P18" s="25"/>
      <c r="Q18" s="50">
        <v>9367343223</v>
      </c>
      <c r="R18" s="50"/>
    </row>
    <row r="19" spans="1:18" ht="21.75" customHeight="1">
      <c r="A19" s="6" t="s">
        <v>24</v>
      </c>
      <c r="C19" s="27">
        <v>1399782</v>
      </c>
      <c r="D19" s="25"/>
      <c r="E19" s="27">
        <v>47724723501</v>
      </c>
      <c r="F19" s="25"/>
      <c r="G19" s="27">
        <v>41764353604</v>
      </c>
      <c r="H19" s="25"/>
      <c r="I19" s="27">
        <v>5960369897</v>
      </c>
      <c r="J19" s="25"/>
      <c r="K19" s="27">
        <v>1399782</v>
      </c>
      <c r="L19" s="25"/>
      <c r="M19" s="27">
        <v>47724723501</v>
      </c>
      <c r="N19" s="25"/>
      <c r="O19" s="27">
        <v>44542277768</v>
      </c>
      <c r="P19" s="25"/>
      <c r="Q19" s="50">
        <v>3182445733</v>
      </c>
      <c r="R19" s="50"/>
    </row>
    <row r="20" spans="1:18" ht="21.75" customHeight="1">
      <c r="A20" s="6" t="s">
        <v>33</v>
      </c>
      <c r="C20" s="27">
        <v>435000</v>
      </c>
      <c r="D20" s="25"/>
      <c r="E20" s="27">
        <v>11373646807</v>
      </c>
      <c r="F20" s="25"/>
      <c r="G20" s="27">
        <v>8982375334</v>
      </c>
      <c r="H20" s="25"/>
      <c r="I20" s="27">
        <v>2391271473</v>
      </c>
      <c r="J20" s="25"/>
      <c r="K20" s="27">
        <v>435000</v>
      </c>
      <c r="L20" s="25"/>
      <c r="M20" s="27">
        <v>11373646807</v>
      </c>
      <c r="N20" s="25"/>
      <c r="O20" s="27">
        <v>7458167394</v>
      </c>
      <c r="P20" s="25"/>
      <c r="Q20" s="50">
        <v>3915479413</v>
      </c>
      <c r="R20" s="50"/>
    </row>
    <row r="21" spans="1:18" ht="21.75" customHeight="1">
      <c r="A21" s="6" t="s">
        <v>29</v>
      </c>
      <c r="C21" s="27">
        <v>1666007</v>
      </c>
      <c r="D21" s="25"/>
      <c r="E21" s="27">
        <v>45477572349</v>
      </c>
      <c r="F21" s="25"/>
      <c r="G21" s="27">
        <v>39489112358</v>
      </c>
      <c r="H21" s="25"/>
      <c r="I21" s="27">
        <v>5988459991</v>
      </c>
      <c r="J21" s="25"/>
      <c r="K21" s="27">
        <v>1666007</v>
      </c>
      <c r="L21" s="25"/>
      <c r="M21" s="27">
        <v>45477572349</v>
      </c>
      <c r="N21" s="25"/>
      <c r="O21" s="27">
        <v>32805719273</v>
      </c>
      <c r="P21" s="25"/>
      <c r="Q21" s="50">
        <v>12671853076</v>
      </c>
      <c r="R21" s="50"/>
    </row>
    <row r="22" spans="1:18" ht="21.75" customHeight="1">
      <c r="A22" s="6" t="s">
        <v>44</v>
      </c>
      <c r="C22" s="27">
        <v>34413446</v>
      </c>
      <c r="D22" s="25"/>
      <c r="E22" s="27">
        <v>86495440348</v>
      </c>
      <c r="F22" s="25"/>
      <c r="G22" s="27">
        <v>44459953941</v>
      </c>
      <c r="H22" s="25"/>
      <c r="I22" s="27">
        <v>42035486407</v>
      </c>
      <c r="J22" s="25"/>
      <c r="K22" s="27">
        <v>34413446</v>
      </c>
      <c r="L22" s="25"/>
      <c r="M22" s="27">
        <v>86495440348</v>
      </c>
      <c r="N22" s="25"/>
      <c r="O22" s="27">
        <v>103007502043</v>
      </c>
      <c r="P22" s="25"/>
      <c r="Q22" s="50">
        <v>-16512061694</v>
      </c>
      <c r="R22" s="50"/>
    </row>
    <row r="23" spans="1:18" ht="21.75" customHeight="1">
      <c r="A23" s="6" t="s">
        <v>41</v>
      </c>
      <c r="C23" s="27">
        <v>9290364</v>
      </c>
      <c r="D23" s="25"/>
      <c r="E23" s="27">
        <v>73656210395</v>
      </c>
      <c r="F23" s="25"/>
      <c r="G23" s="27">
        <v>106938256672</v>
      </c>
      <c r="H23" s="25"/>
      <c r="I23" s="27">
        <v>-33282046276</v>
      </c>
      <c r="J23" s="25"/>
      <c r="K23" s="27">
        <v>9290364</v>
      </c>
      <c r="L23" s="25"/>
      <c r="M23" s="27">
        <v>73656210395</v>
      </c>
      <c r="N23" s="25"/>
      <c r="O23" s="27">
        <v>33227668226</v>
      </c>
      <c r="P23" s="25"/>
      <c r="Q23" s="50">
        <v>40428542169</v>
      </c>
      <c r="R23" s="50"/>
    </row>
    <row r="24" spans="1:18" ht="21.75" customHeight="1">
      <c r="A24" s="6" t="s">
        <v>22</v>
      </c>
      <c r="C24" s="27">
        <v>2752617</v>
      </c>
      <c r="D24" s="25"/>
      <c r="E24" s="27">
        <v>34332934631</v>
      </c>
      <c r="F24" s="25"/>
      <c r="G24" s="27">
        <v>29528508854</v>
      </c>
      <c r="H24" s="25"/>
      <c r="I24" s="27">
        <v>4804425777</v>
      </c>
      <c r="J24" s="25"/>
      <c r="K24" s="27">
        <v>2752617</v>
      </c>
      <c r="L24" s="25"/>
      <c r="M24" s="27">
        <v>34332934631</v>
      </c>
      <c r="N24" s="25"/>
      <c r="O24" s="27">
        <v>28763438828</v>
      </c>
      <c r="P24" s="25"/>
      <c r="Q24" s="50">
        <v>5569495803</v>
      </c>
      <c r="R24" s="50"/>
    </row>
    <row r="25" spans="1:18" ht="21.75" customHeight="1">
      <c r="A25" s="6" t="s">
        <v>38</v>
      </c>
      <c r="C25" s="27">
        <v>7327921</v>
      </c>
      <c r="D25" s="25"/>
      <c r="E25" s="27">
        <v>49081114152</v>
      </c>
      <c r="F25" s="25"/>
      <c r="G25" s="27">
        <v>36986074586</v>
      </c>
      <c r="H25" s="25"/>
      <c r="I25" s="27">
        <v>12095039566</v>
      </c>
      <c r="J25" s="25"/>
      <c r="K25" s="27">
        <v>7327921</v>
      </c>
      <c r="L25" s="25"/>
      <c r="M25" s="27">
        <v>49081114152</v>
      </c>
      <c r="N25" s="25"/>
      <c r="O25" s="27">
        <v>39216845072</v>
      </c>
      <c r="P25" s="25"/>
      <c r="Q25" s="50">
        <v>9864269080</v>
      </c>
      <c r="R25" s="50"/>
    </row>
    <row r="26" spans="1:18" ht="21.75" customHeight="1">
      <c r="A26" s="6" t="s">
        <v>48</v>
      </c>
      <c r="C26" s="27">
        <v>12636429</v>
      </c>
      <c r="D26" s="25"/>
      <c r="E26" s="27">
        <v>240493213565</v>
      </c>
      <c r="F26" s="25"/>
      <c r="G26" s="27">
        <v>187153373601</v>
      </c>
      <c r="H26" s="25"/>
      <c r="I26" s="27">
        <v>53339839964</v>
      </c>
      <c r="J26" s="25"/>
      <c r="K26" s="27">
        <v>12636429</v>
      </c>
      <c r="L26" s="25"/>
      <c r="M26" s="27">
        <v>240493213565</v>
      </c>
      <c r="N26" s="25"/>
      <c r="O26" s="27">
        <v>105782639054</v>
      </c>
      <c r="P26" s="25"/>
      <c r="Q26" s="50">
        <v>134710574511</v>
      </c>
      <c r="R26" s="50"/>
    </row>
    <row r="27" spans="1:18" ht="21.75" customHeight="1">
      <c r="A27" s="6" t="s">
        <v>20</v>
      </c>
      <c r="C27" s="27">
        <v>12030719</v>
      </c>
      <c r="D27" s="25"/>
      <c r="E27" s="27">
        <v>137045043303</v>
      </c>
      <c r="F27" s="25"/>
      <c r="G27" s="27">
        <v>111059533100</v>
      </c>
      <c r="H27" s="25"/>
      <c r="I27" s="27">
        <v>25985510203</v>
      </c>
      <c r="J27" s="25"/>
      <c r="K27" s="27">
        <v>12030719</v>
      </c>
      <c r="L27" s="25"/>
      <c r="M27" s="27">
        <v>137045043303</v>
      </c>
      <c r="N27" s="25"/>
      <c r="O27" s="27">
        <v>67590299222</v>
      </c>
      <c r="P27" s="25"/>
      <c r="Q27" s="50">
        <v>69454744081</v>
      </c>
      <c r="R27" s="50"/>
    </row>
    <row r="28" spans="1:18" ht="21.75" customHeight="1">
      <c r="A28" s="6" t="s">
        <v>31</v>
      </c>
      <c r="C28" s="27">
        <v>3250000</v>
      </c>
      <c r="D28" s="25"/>
      <c r="E28" s="27">
        <v>46921967625</v>
      </c>
      <c r="F28" s="25"/>
      <c r="G28" s="27">
        <v>34197107786</v>
      </c>
      <c r="H28" s="25"/>
      <c r="I28" s="27">
        <v>12724859839</v>
      </c>
      <c r="J28" s="25"/>
      <c r="K28" s="27">
        <v>3250000</v>
      </c>
      <c r="L28" s="25"/>
      <c r="M28" s="27">
        <v>46921967625</v>
      </c>
      <c r="N28" s="25"/>
      <c r="O28" s="27">
        <v>39329485121</v>
      </c>
      <c r="P28" s="25"/>
      <c r="Q28" s="50">
        <v>7592482503</v>
      </c>
      <c r="R28" s="50"/>
    </row>
    <row r="29" spans="1:18" ht="21.75" customHeight="1">
      <c r="A29" s="6" t="s">
        <v>21</v>
      </c>
      <c r="C29" s="27">
        <v>8818750</v>
      </c>
      <c r="D29" s="25"/>
      <c r="E29" s="27">
        <v>106582077341</v>
      </c>
      <c r="F29" s="25"/>
      <c r="G29" s="27">
        <v>97344496955</v>
      </c>
      <c r="H29" s="25"/>
      <c r="I29" s="27">
        <v>9237580386</v>
      </c>
      <c r="J29" s="25"/>
      <c r="K29" s="27">
        <v>8818750</v>
      </c>
      <c r="L29" s="25"/>
      <c r="M29" s="27">
        <v>106582077341</v>
      </c>
      <c r="N29" s="25"/>
      <c r="O29" s="27">
        <v>62590998460</v>
      </c>
      <c r="P29" s="25"/>
      <c r="Q29" s="50">
        <v>43991078881</v>
      </c>
      <c r="R29" s="50"/>
    </row>
    <row r="30" spans="1:18" ht="21.75" customHeight="1">
      <c r="A30" s="6" t="s">
        <v>36</v>
      </c>
      <c r="C30" s="27">
        <v>3541351</v>
      </c>
      <c r="D30" s="25"/>
      <c r="E30" s="27">
        <v>64130068511</v>
      </c>
      <c r="F30" s="25"/>
      <c r="G30" s="27">
        <v>53119849142</v>
      </c>
      <c r="H30" s="25"/>
      <c r="I30" s="27">
        <v>11010219369</v>
      </c>
      <c r="J30" s="25"/>
      <c r="K30" s="27">
        <v>3541351</v>
      </c>
      <c r="L30" s="25"/>
      <c r="M30" s="27">
        <v>64130068511</v>
      </c>
      <c r="N30" s="25"/>
      <c r="O30" s="27">
        <v>67568830383</v>
      </c>
      <c r="P30" s="25"/>
      <c r="Q30" s="50">
        <v>-3438761871</v>
      </c>
      <c r="R30" s="50"/>
    </row>
    <row r="31" spans="1:18" ht="21.75" customHeight="1">
      <c r="A31" s="6" t="s">
        <v>46</v>
      </c>
      <c r="C31" s="27">
        <v>15571808</v>
      </c>
      <c r="D31" s="25"/>
      <c r="E31" s="27">
        <v>37701508534</v>
      </c>
      <c r="F31" s="25"/>
      <c r="G31" s="27">
        <v>26344701660</v>
      </c>
      <c r="H31" s="25"/>
      <c r="I31" s="27">
        <v>11356806874</v>
      </c>
      <c r="J31" s="25"/>
      <c r="K31" s="27">
        <v>15571808</v>
      </c>
      <c r="L31" s="25"/>
      <c r="M31" s="27">
        <v>37701508534</v>
      </c>
      <c r="N31" s="25"/>
      <c r="O31" s="27">
        <v>29450440683</v>
      </c>
      <c r="P31" s="25"/>
      <c r="Q31" s="50">
        <v>8251067851</v>
      </c>
      <c r="R31" s="50"/>
    </row>
    <row r="32" spans="1:18" ht="21.75" customHeight="1">
      <c r="A32" s="6" t="s">
        <v>50</v>
      </c>
      <c r="C32" s="27">
        <v>2674134</v>
      </c>
      <c r="D32" s="25"/>
      <c r="E32" s="27">
        <v>62329844558</v>
      </c>
      <c r="F32" s="25"/>
      <c r="G32" s="27">
        <v>50256588162</v>
      </c>
      <c r="H32" s="25"/>
      <c r="I32" s="27">
        <v>12073256396</v>
      </c>
      <c r="J32" s="25"/>
      <c r="K32" s="27">
        <v>2674134</v>
      </c>
      <c r="L32" s="25"/>
      <c r="M32" s="27">
        <v>62329844558</v>
      </c>
      <c r="N32" s="25"/>
      <c r="O32" s="27">
        <v>40657123768</v>
      </c>
      <c r="P32" s="25"/>
      <c r="Q32" s="50">
        <v>21672720790</v>
      </c>
      <c r="R32" s="50"/>
    </row>
    <row r="33" spans="1:18" ht="21.75" customHeight="1">
      <c r="A33" s="6" t="s">
        <v>53</v>
      </c>
      <c r="C33" s="27">
        <v>125000</v>
      </c>
      <c r="D33" s="25"/>
      <c r="E33" s="27">
        <v>6062769700</v>
      </c>
      <c r="F33" s="25"/>
      <c r="G33" s="27">
        <v>5404150487</v>
      </c>
      <c r="H33" s="25"/>
      <c r="I33" s="27">
        <v>658619212</v>
      </c>
      <c r="J33" s="25"/>
      <c r="K33" s="27">
        <v>125000</v>
      </c>
      <c r="L33" s="25"/>
      <c r="M33" s="27">
        <v>6062769700</v>
      </c>
      <c r="N33" s="25"/>
      <c r="O33" s="27">
        <v>4912955600</v>
      </c>
      <c r="P33" s="25"/>
      <c r="Q33" s="50">
        <v>1149814100</v>
      </c>
      <c r="R33" s="50"/>
    </row>
    <row r="34" spans="1:18" ht="21.75" customHeight="1">
      <c r="A34" s="6" t="s">
        <v>49</v>
      </c>
      <c r="C34" s="27">
        <v>2004728</v>
      </c>
      <c r="D34" s="25"/>
      <c r="E34" s="27">
        <v>83050413144</v>
      </c>
      <c r="F34" s="25"/>
      <c r="G34" s="27">
        <v>71194593687</v>
      </c>
      <c r="H34" s="25"/>
      <c r="I34" s="27">
        <v>11855819457</v>
      </c>
      <c r="J34" s="25"/>
      <c r="K34" s="27">
        <v>2004728</v>
      </c>
      <c r="L34" s="25"/>
      <c r="M34" s="27">
        <v>83050413144</v>
      </c>
      <c r="N34" s="25"/>
      <c r="O34" s="27">
        <v>42032460592</v>
      </c>
      <c r="P34" s="25"/>
      <c r="Q34" s="50">
        <v>41017952552</v>
      </c>
      <c r="R34" s="50"/>
    </row>
    <row r="35" spans="1:18" ht="21.75" customHeight="1">
      <c r="A35" s="6" t="s">
        <v>37</v>
      </c>
      <c r="C35" s="27">
        <v>3396928</v>
      </c>
      <c r="D35" s="25"/>
      <c r="E35" s="27">
        <v>64885392621</v>
      </c>
      <c r="F35" s="25"/>
      <c r="G35" s="27">
        <v>49585424843</v>
      </c>
      <c r="H35" s="25"/>
      <c r="I35" s="27">
        <v>15299967778</v>
      </c>
      <c r="J35" s="25"/>
      <c r="K35" s="27">
        <v>3396928</v>
      </c>
      <c r="L35" s="25"/>
      <c r="M35" s="27">
        <v>64885392621</v>
      </c>
      <c r="N35" s="25"/>
      <c r="O35" s="27">
        <v>50346899777</v>
      </c>
      <c r="P35" s="25"/>
      <c r="Q35" s="50">
        <v>14538492844</v>
      </c>
      <c r="R35" s="50"/>
    </row>
    <row r="36" spans="1:18" ht="21.75" customHeight="1">
      <c r="A36" s="6" t="s">
        <v>55</v>
      </c>
      <c r="C36" s="27">
        <v>10660000</v>
      </c>
      <c r="D36" s="25"/>
      <c r="E36" s="27">
        <v>44108584494</v>
      </c>
      <c r="F36" s="25"/>
      <c r="G36" s="27">
        <v>37194883933</v>
      </c>
      <c r="H36" s="25"/>
      <c r="I36" s="27">
        <v>6913700560</v>
      </c>
      <c r="J36" s="25"/>
      <c r="K36" s="27">
        <v>10660000</v>
      </c>
      <c r="L36" s="25"/>
      <c r="M36" s="27">
        <v>44108584494</v>
      </c>
      <c r="N36" s="25"/>
      <c r="O36" s="27">
        <v>37194883933</v>
      </c>
      <c r="P36" s="25"/>
      <c r="Q36" s="50">
        <v>6913700560</v>
      </c>
      <c r="R36" s="50"/>
    </row>
    <row r="37" spans="1:18" ht="21.75" customHeight="1">
      <c r="A37" s="6" t="s">
        <v>27</v>
      </c>
      <c r="C37" s="27">
        <v>2709250</v>
      </c>
      <c r="D37" s="25"/>
      <c r="E37" s="27">
        <v>19947241631</v>
      </c>
      <c r="F37" s="25"/>
      <c r="G37" s="27">
        <v>19947241631</v>
      </c>
      <c r="H37" s="25"/>
      <c r="I37" s="27">
        <v>0</v>
      </c>
      <c r="J37" s="25"/>
      <c r="K37" s="27">
        <v>2709250</v>
      </c>
      <c r="L37" s="25"/>
      <c r="M37" s="27">
        <v>19947241631</v>
      </c>
      <c r="N37" s="25"/>
      <c r="O37" s="27">
        <v>17111466547</v>
      </c>
      <c r="P37" s="25"/>
      <c r="Q37" s="50">
        <v>2835775084</v>
      </c>
      <c r="R37" s="50"/>
    </row>
    <row r="38" spans="1:18" ht="21.75" customHeight="1">
      <c r="A38" s="6" t="s">
        <v>40</v>
      </c>
      <c r="C38" s="27">
        <v>371000</v>
      </c>
      <c r="D38" s="25"/>
      <c r="E38" s="27">
        <v>71564893848</v>
      </c>
      <c r="F38" s="25"/>
      <c r="G38" s="27">
        <v>70332026262</v>
      </c>
      <c r="H38" s="25"/>
      <c r="I38" s="27">
        <v>1232867585</v>
      </c>
      <c r="J38" s="25"/>
      <c r="K38" s="27">
        <v>371000</v>
      </c>
      <c r="L38" s="25"/>
      <c r="M38" s="27">
        <v>71564893848</v>
      </c>
      <c r="N38" s="25"/>
      <c r="O38" s="27">
        <v>65461987373</v>
      </c>
      <c r="P38" s="25"/>
      <c r="Q38" s="50">
        <v>6102906474</v>
      </c>
      <c r="R38" s="50"/>
    </row>
    <row r="39" spans="1:18" ht="21.75" customHeight="1">
      <c r="A39" s="6" t="s">
        <v>45</v>
      </c>
      <c r="C39" s="27">
        <v>1716592</v>
      </c>
      <c r="D39" s="25"/>
      <c r="E39" s="27">
        <v>43264397693</v>
      </c>
      <c r="F39" s="25"/>
      <c r="G39" s="27">
        <v>30881241345</v>
      </c>
      <c r="H39" s="25"/>
      <c r="I39" s="27">
        <v>12383156348</v>
      </c>
      <c r="J39" s="25"/>
      <c r="K39" s="27">
        <v>1716592</v>
      </c>
      <c r="L39" s="25"/>
      <c r="M39" s="27">
        <v>43264397693</v>
      </c>
      <c r="N39" s="25"/>
      <c r="O39" s="27">
        <v>18976724799</v>
      </c>
      <c r="P39" s="25"/>
      <c r="Q39" s="50">
        <v>24287672894</v>
      </c>
      <c r="R39" s="50"/>
    </row>
    <row r="40" spans="1:18" ht="21.75" customHeight="1">
      <c r="A40" s="6" t="s">
        <v>51</v>
      </c>
      <c r="C40" s="27">
        <v>6238343</v>
      </c>
      <c r="D40" s="25"/>
      <c r="E40" s="27">
        <v>38873957422</v>
      </c>
      <c r="F40" s="25"/>
      <c r="G40" s="27">
        <v>28350752387</v>
      </c>
      <c r="H40" s="25"/>
      <c r="I40" s="27">
        <v>10523205035</v>
      </c>
      <c r="J40" s="25"/>
      <c r="K40" s="27">
        <v>6238343</v>
      </c>
      <c r="L40" s="25"/>
      <c r="M40" s="27">
        <v>38873957422</v>
      </c>
      <c r="N40" s="25"/>
      <c r="O40" s="27">
        <v>25459966107</v>
      </c>
      <c r="P40" s="25"/>
      <c r="Q40" s="50">
        <v>13413991315</v>
      </c>
      <c r="R40" s="50"/>
    </row>
    <row r="41" spans="1:18" ht="21.75" customHeight="1">
      <c r="A41" s="7" t="s">
        <v>26</v>
      </c>
      <c r="C41" s="27">
        <v>11893480</v>
      </c>
      <c r="D41" s="25"/>
      <c r="E41" s="28">
        <v>115301079014</v>
      </c>
      <c r="F41" s="25"/>
      <c r="G41" s="28">
        <v>86977374855</v>
      </c>
      <c r="H41" s="25"/>
      <c r="I41" s="28">
        <v>28323704159</v>
      </c>
      <c r="J41" s="25"/>
      <c r="K41" s="27">
        <v>11893480</v>
      </c>
      <c r="L41" s="25"/>
      <c r="M41" s="28">
        <f>115301079014-14</f>
        <v>115301079000</v>
      </c>
      <c r="N41" s="25"/>
      <c r="O41" s="28">
        <v>70230435499</v>
      </c>
      <c r="P41" s="25"/>
      <c r="Q41" s="51">
        <f>M41-O41</f>
        <v>45070643501</v>
      </c>
      <c r="R41" s="51"/>
    </row>
    <row r="42" spans="1:18" ht="21.75" customHeight="1">
      <c r="A42" s="9" t="s">
        <v>57</v>
      </c>
      <c r="C42" s="27"/>
      <c r="D42" s="25"/>
      <c r="E42" s="29">
        <v>2081368619827</v>
      </c>
      <c r="F42" s="25"/>
      <c r="G42" s="29">
        <v>1753296838658</v>
      </c>
      <c r="H42" s="25"/>
      <c r="I42" s="29">
        <v>328071781165</v>
      </c>
      <c r="J42" s="25"/>
      <c r="K42" s="27"/>
      <c r="L42" s="25"/>
      <c r="M42" s="29">
        <f>SUM(M8:M41)</f>
        <v>2081368619813</v>
      </c>
      <c r="N42" s="25"/>
      <c r="O42" s="29">
        <v>1452487252217</v>
      </c>
      <c r="P42" s="25"/>
      <c r="Q42" s="52">
        <f>SUM(Q8:R41)</f>
        <v>628881367596</v>
      </c>
      <c r="R42" s="52"/>
    </row>
    <row r="44" spans="1:18">
      <c r="Q44" s="30"/>
    </row>
    <row r="45" spans="1:18">
      <c r="I45" s="30"/>
    </row>
    <row r="46" spans="1:18">
      <c r="Q46" s="30"/>
    </row>
    <row r="47" spans="1:18">
      <c r="I47" s="30"/>
    </row>
    <row r="51" spans="5:7">
      <c r="E51" s="34"/>
      <c r="G51" s="30"/>
    </row>
    <row r="52" spans="5:7">
      <c r="E52" s="35"/>
      <c r="G52" s="30"/>
    </row>
    <row r="53" spans="5:7">
      <c r="E53" s="35"/>
      <c r="G53" s="30"/>
    </row>
    <row r="54" spans="5:7">
      <c r="E54" s="35"/>
    </row>
    <row r="56" spans="5:7">
      <c r="G56" s="30"/>
    </row>
    <row r="58" spans="5:7">
      <c r="G58" s="30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تعدیل قیمت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'تعدیل قیمت'!Print_Area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Ghazaleh Khademian</cp:lastModifiedBy>
  <dcterms:created xsi:type="dcterms:W3CDTF">2026-08-24T13:29:17Z</dcterms:created>
  <dcterms:modified xsi:type="dcterms:W3CDTF">2026-08-26T10:43:42Z</dcterms:modified>
</cp:coreProperties>
</file>