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Y:\صندوق سرمایه گذاری سهام بزرگ کاردان\گزارش افشا پرتفو\1405\"/>
    </mc:Choice>
  </mc:AlternateContent>
  <xr:revisionPtr revIDLastSave="0" documentId="13_ncr:1_{6D0829D2-1E53-40DA-9808-9213ED765E0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سهام" sheetId="2" r:id="rId1"/>
    <sheet name="سپرده" sheetId="7" r:id="rId2"/>
    <sheet name="درآمد" sheetId="8" r:id="rId3"/>
    <sheet name="درآمد سرمایه گذاری در سهام" sheetId="9" r:id="rId4"/>
    <sheet name="درآمد سپرده بانکی" sheetId="13" r:id="rId5"/>
    <sheet name="سایر درآمدها" sheetId="14" r:id="rId6"/>
    <sheet name="درآمد سود سهام" sheetId="15" r:id="rId7"/>
    <sheet name="سود سپرده بانکی" sheetId="18" r:id="rId8"/>
    <sheet name="درآمد ناشی از فروش" sheetId="19" r:id="rId9"/>
    <sheet name="درآمد ناشی از تغییر قیمت اوراق" sheetId="21" r:id="rId10"/>
  </sheets>
  <definedNames>
    <definedName name="_xlnm.Print_Area" localSheetId="2">درآمد!$A$1:$K$13</definedName>
    <definedName name="_xlnm.Print_Area" localSheetId="4">'درآمد سپرده بانکی'!$A$1:$K$10</definedName>
    <definedName name="_xlnm.Print_Area" localSheetId="3">'درآمد سرمایه گذاری در سهام'!$A$1:$X$61</definedName>
    <definedName name="_xlnm.Print_Area" localSheetId="6">'درآمد سود سهام'!$A$1:$T$40</definedName>
    <definedName name="_xlnm.Print_Area" localSheetId="9">'درآمد ناشی از تغییر قیمت اوراق'!$A$1:$S$44</definedName>
    <definedName name="_xlnm.Print_Area" localSheetId="8">'درآمد ناشی از فروش'!$A$1:$S$37</definedName>
    <definedName name="_xlnm.Print_Area" localSheetId="5">'سایر درآمدها'!$A$1:$G$11</definedName>
    <definedName name="_xlnm.Print_Area" localSheetId="1">سپرده!$A$1:$M$12</definedName>
    <definedName name="_xlnm.Print_Area" localSheetId="7">'سود سپرده بانکی'!$A$1:$N$10</definedName>
    <definedName name="_xlnm.Print_Area" localSheetId="0">سهام!$A$1:$AC$46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61" i="9" l="1"/>
  <c r="F8" i="8" s="1"/>
  <c r="J12" i="9"/>
  <c r="J13" i="9"/>
  <c r="J14" i="9"/>
  <c r="J15" i="9"/>
  <c r="J16" i="9"/>
  <c r="J17" i="9"/>
  <c r="J18" i="9"/>
  <c r="J19" i="9"/>
  <c r="J20" i="9"/>
  <c r="J21" i="9"/>
  <c r="J22" i="9"/>
  <c r="J23" i="9"/>
  <c r="J24" i="9"/>
  <c r="J25" i="9"/>
  <c r="J26" i="9"/>
  <c r="J27" i="9"/>
  <c r="J28" i="9"/>
  <c r="J29" i="9"/>
  <c r="J30" i="9"/>
  <c r="J31" i="9"/>
  <c r="J32" i="9"/>
  <c r="J33" i="9"/>
  <c r="J34" i="9"/>
  <c r="J35" i="9"/>
  <c r="J36" i="9"/>
  <c r="J37" i="9"/>
  <c r="J38" i="9"/>
  <c r="J39" i="9"/>
  <c r="J40" i="9"/>
  <c r="J41" i="9"/>
  <c r="J42" i="9"/>
  <c r="J43" i="9"/>
  <c r="J44" i="9"/>
  <c r="J45" i="9"/>
  <c r="J46" i="9"/>
  <c r="J47" i="9"/>
  <c r="J48" i="9"/>
  <c r="J49" i="9"/>
  <c r="J50" i="9"/>
  <c r="J51" i="9"/>
  <c r="J52" i="9"/>
  <c r="J53" i="9"/>
  <c r="J54" i="9"/>
  <c r="J55" i="9"/>
  <c r="J56" i="9"/>
  <c r="J57" i="9"/>
  <c r="J58" i="9"/>
  <c r="J59" i="9"/>
  <c r="J60" i="9"/>
  <c r="J11" i="9"/>
  <c r="J10" i="9"/>
  <c r="J9" i="9"/>
  <c r="W60" i="9"/>
  <c r="W59" i="9"/>
  <c r="W52" i="9"/>
  <c r="W51" i="9"/>
  <c r="W44" i="9"/>
  <c r="W43" i="9"/>
  <c r="W36" i="9"/>
  <c r="W35" i="9"/>
  <c r="W28" i="9"/>
  <c r="W27" i="9"/>
  <c r="W20" i="9"/>
  <c r="W19" i="9"/>
  <c r="W12" i="9"/>
  <c r="W11" i="9"/>
  <c r="L11" i="7"/>
  <c r="L10" i="7"/>
  <c r="J12" i="7"/>
  <c r="F12" i="8"/>
  <c r="J12" i="8" s="1"/>
  <c r="U60" i="9"/>
  <c r="U59" i="9"/>
  <c r="U58" i="9"/>
  <c r="W58" i="9" s="1"/>
  <c r="U57" i="9"/>
  <c r="W57" i="9" s="1"/>
  <c r="U56" i="9"/>
  <c r="W56" i="9" s="1"/>
  <c r="U55" i="9"/>
  <c r="W55" i="9" s="1"/>
  <c r="U54" i="9"/>
  <c r="W54" i="9" s="1"/>
  <c r="U53" i="9"/>
  <c r="W53" i="9" s="1"/>
  <c r="U52" i="9"/>
  <c r="U51" i="9"/>
  <c r="U50" i="9"/>
  <c r="W50" i="9" s="1"/>
  <c r="U49" i="9"/>
  <c r="W49" i="9" s="1"/>
  <c r="U48" i="9"/>
  <c r="W48" i="9" s="1"/>
  <c r="U47" i="9"/>
  <c r="W47" i="9" s="1"/>
  <c r="U46" i="9"/>
  <c r="W46" i="9" s="1"/>
  <c r="U45" i="9"/>
  <c r="W45" i="9" s="1"/>
  <c r="U44" i="9"/>
  <c r="U43" i="9"/>
  <c r="U42" i="9"/>
  <c r="W42" i="9" s="1"/>
  <c r="U41" i="9"/>
  <c r="W41" i="9" s="1"/>
  <c r="U40" i="9"/>
  <c r="W40" i="9" s="1"/>
  <c r="U39" i="9"/>
  <c r="W39" i="9" s="1"/>
  <c r="U38" i="9"/>
  <c r="W38" i="9" s="1"/>
  <c r="U37" i="9"/>
  <c r="W37" i="9" s="1"/>
  <c r="U36" i="9"/>
  <c r="U35" i="9"/>
  <c r="U34" i="9"/>
  <c r="W34" i="9" s="1"/>
  <c r="U33" i="9"/>
  <c r="W33" i="9" s="1"/>
  <c r="U32" i="9"/>
  <c r="W32" i="9" s="1"/>
  <c r="U31" i="9"/>
  <c r="W31" i="9" s="1"/>
  <c r="U30" i="9"/>
  <c r="W30" i="9" s="1"/>
  <c r="U29" i="9"/>
  <c r="W29" i="9" s="1"/>
  <c r="U28" i="9"/>
  <c r="U27" i="9"/>
  <c r="U26" i="9"/>
  <c r="W26" i="9" s="1"/>
  <c r="U25" i="9"/>
  <c r="W25" i="9" s="1"/>
  <c r="U24" i="9"/>
  <c r="W24" i="9" s="1"/>
  <c r="U23" i="9"/>
  <c r="W23" i="9" s="1"/>
  <c r="U22" i="9"/>
  <c r="W22" i="9" s="1"/>
  <c r="U21" i="9"/>
  <c r="W21" i="9" s="1"/>
  <c r="U20" i="9"/>
  <c r="U19" i="9"/>
  <c r="U18" i="9"/>
  <c r="W18" i="9" s="1"/>
  <c r="U17" i="9"/>
  <c r="W17" i="9" s="1"/>
  <c r="U16" i="9"/>
  <c r="W16" i="9" s="1"/>
  <c r="U15" i="9"/>
  <c r="W15" i="9" s="1"/>
  <c r="U14" i="9"/>
  <c r="W14" i="9" s="1"/>
  <c r="U13" i="9"/>
  <c r="W13" i="9" s="1"/>
  <c r="U12" i="9"/>
  <c r="U11" i="9"/>
  <c r="U10" i="9"/>
  <c r="W10" i="9" s="1"/>
  <c r="U9" i="9"/>
  <c r="U61" i="9" s="1"/>
  <c r="Q61" i="9"/>
  <c r="N61" i="9"/>
  <c r="D61" i="9"/>
  <c r="H61" i="9"/>
  <c r="F61" i="9"/>
  <c r="G10" i="19"/>
  <c r="I10" i="19" s="1"/>
  <c r="I37" i="19" s="1"/>
  <c r="G43" i="21"/>
  <c r="I43" i="21" s="1"/>
  <c r="I44" i="21" s="1"/>
  <c r="G44" i="21"/>
  <c r="O43" i="21"/>
  <c r="O44" i="21" s="1"/>
  <c r="Q43" i="21"/>
  <c r="Q44" i="21" s="1"/>
  <c r="S32" i="15"/>
  <c r="O32" i="15"/>
  <c r="Q40" i="15"/>
  <c r="S14" i="15"/>
  <c r="O14" i="15"/>
  <c r="M40" i="15"/>
  <c r="M14" i="15"/>
  <c r="I40" i="15"/>
  <c r="J9" i="13"/>
  <c r="J8" i="13"/>
  <c r="J10" i="13" s="1"/>
  <c r="F9" i="13"/>
  <c r="F8" i="13"/>
  <c r="F10" i="13" s="1"/>
  <c r="D10" i="13"/>
  <c r="H10" i="13"/>
  <c r="M10" i="18"/>
  <c r="K10" i="18"/>
  <c r="I10" i="18"/>
  <c r="G10" i="18"/>
  <c r="F11" i="8" s="1"/>
  <c r="C9" i="18"/>
  <c r="G9" i="18" s="1"/>
  <c r="J10" i="8"/>
  <c r="J9" i="8"/>
  <c r="J9" i="7"/>
  <c r="L9" i="7" s="1"/>
  <c r="L12" i="7" s="1"/>
  <c r="AB45" i="2"/>
  <c r="AB44" i="2"/>
  <c r="AB43" i="2"/>
  <c r="AB42" i="2"/>
  <c r="AB41" i="2"/>
  <c r="AB40" i="2"/>
  <c r="AB39" i="2"/>
  <c r="AB38" i="2"/>
  <c r="AB37" i="2"/>
  <c r="AB36" i="2"/>
  <c r="AB35" i="2"/>
  <c r="AB34" i="2"/>
  <c r="AB33" i="2"/>
  <c r="AB32" i="2"/>
  <c r="AB31" i="2"/>
  <c r="AB30" i="2"/>
  <c r="AB29" i="2"/>
  <c r="AB28" i="2"/>
  <c r="AB27" i="2"/>
  <c r="AB26" i="2"/>
  <c r="AB25" i="2"/>
  <c r="AB24" i="2"/>
  <c r="AB23" i="2"/>
  <c r="AB22" i="2"/>
  <c r="AB21" i="2"/>
  <c r="AB20" i="2"/>
  <c r="AB19" i="2"/>
  <c r="AB18" i="2"/>
  <c r="AB17" i="2"/>
  <c r="AB16" i="2"/>
  <c r="AB15" i="2"/>
  <c r="AB14" i="2"/>
  <c r="AB13" i="2"/>
  <c r="AB12" i="2"/>
  <c r="AB11" i="2"/>
  <c r="AB46" i="2" s="1"/>
  <c r="AB10" i="2"/>
  <c r="AB9" i="2"/>
  <c r="Z46" i="2"/>
  <c r="Z45" i="2"/>
  <c r="J42" i="2"/>
  <c r="J46" i="2" s="1"/>
  <c r="J11" i="8" l="1"/>
  <c r="W9" i="9"/>
  <c r="W61" i="9" s="1"/>
  <c r="C10" i="18"/>
  <c r="H12" i="8"/>
  <c r="O40" i="15"/>
  <c r="G37" i="19"/>
  <c r="J8" i="8"/>
  <c r="J13" i="8" s="1"/>
  <c r="S40" i="15"/>
  <c r="F13" i="8"/>
  <c r="L53" i="9" l="1"/>
  <c r="L45" i="9"/>
  <c r="L37" i="9"/>
  <c r="L29" i="9"/>
  <c r="L21" i="9"/>
  <c r="L13" i="9"/>
  <c r="H10" i="8"/>
  <c r="L51" i="9"/>
  <c r="L35" i="9"/>
  <c r="L27" i="9"/>
  <c r="L19" i="9"/>
  <c r="L11" i="9"/>
  <c r="L48" i="9"/>
  <c r="L32" i="9"/>
  <c r="L24" i="9"/>
  <c r="L16" i="9"/>
  <c r="L60" i="9"/>
  <c r="L52" i="9"/>
  <c r="L44" i="9"/>
  <c r="L36" i="9"/>
  <c r="L28" i="9"/>
  <c r="L20" i="9"/>
  <c r="L12" i="9"/>
  <c r="H9" i="8"/>
  <c r="L43" i="9"/>
  <c r="L59" i="9"/>
  <c r="L58" i="9"/>
  <c r="L50" i="9"/>
  <c r="L42" i="9"/>
  <c r="L34" i="9"/>
  <c r="L26" i="9"/>
  <c r="L18" i="9"/>
  <c r="L10" i="9"/>
  <c r="L49" i="9"/>
  <c r="L41" i="9"/>
  <c r="L33" i="9"/>
  <c r="L25" i="9"/>
  <c r="L17" i="9"/>
  <c r="L9" i="9"/>
  <c r="L40" i="9"/>
  <c r="L57" i="9"/>
  <c r="L56" i="9"/>
  <c r="L55" i="9"/>
  <c r="L47" i="9"/>
  <c r="L39" i="9"/>
  <c r="L31" i="9"/>
  <c r="L23" i="9"/>
  <c r="L15" i="9"/>
  <c r="L54" i="9"/>
  <c r="L46" i="9"/>
  <c r="L38" i="9"/>
  <c r="L30" i="9"/>
  <c r="L22" i="9"/>
  <c r="L14" i="9"/>
  <c r="H8" i="8"/>
  <c r="H11" i="8"/>
  <c r="L61" i="9" l="1"/>
  <c r="H13" i="8"/>
</calcChain>
</file>

<file path=xl/sharedStrings.xml><?xml version="1.0" encoding="utf-8"?>
<sst xmlns="http://schemas.openxmlformats.org/spreadsheetml/2006/main" count="399" uniqueCount="152">
  <si>
    <t>صندوق سرمایه‌گذاری سهام بزرگ کاردان</t>
  </si>
  <si>
    <t>صورت وضعیت پرتفوی</t>
  </si>
  <si>
    <t>برای ماه منتهی به 1405/06/31</t>
  </si>
  <si>
    <t>-1</t>
  </si>
  <si>
    <t>سرمایه گذاری ها</t>
  </si>
  <si>
    <t>-1-1</t>
  </si>
  <si>
    <t>سرمایه گذاری در سهام و حق تقدم سهام</t>
  </si>
  <si>
    <t>1405/05/31</t>
  </si>
  <si>
    <t>تغییرات طی دوره</t>
  </si>
  <si>
    <t>1405/06/31</t>
  </si>
  <si>
    <t>خرید طی دوره</t>
  </si>
  <si>
    <t>فروش طی دوره</t>
  </si>
  <si>
    <t>نام شرکت</t>
  </si>
  <si>
    <t>تعداد</t>
  </si>
  <si>
    <t>بهای تمام شده</t>
  </si>
  <si>
    <t>خالص ارزش فروش</t>
  </si>
  <si>
    <t>مبلغ فروش</t>
  </si>
  <si>
    <t>قیمت بازار هر سهم</t>
  </si>
  <si>
    <t>درصد به کل دارایی ها</t>
  </si>
  <si>
    <t>احیا استیل فولاد بافت</t>
  </si>
  <si>
    <t>بانک‌اقتصادنوین‌</t>
  </si>
  <si>
    <t>پالایش نفت اصفهان</t>
  </si>
  <si>
    <t>پالایش نفت بندرعباس</t>
  </si>
  <si>
    <t>پاکدیس</t>
  </si>
  <si>
    <t>پتروشیمی پردیس</t>
  </si>
  <si>
    <t>پتروشیمی نوری</t>
  </si>
  <si>
    <t>پست بانک ایران</t>
  </si>
  <si>
    <t>تایدواترخاورمیانه</t>
  </si>
  <si>
    <t>داروسازی‌ اکسیر</t>
  </si>
  <si>
    <t>داروسازی‌ فارابی‌</t>
  </si>
  <si>
    <t>ذغال‌سنگ‌ نگین‌ ط‌بس‌</t>
  </si>
  <si>
    <t>رهیاب پیام گستران</t>
  </si>
  <si>
    <t>زرین ذرت شاهرود</t>
  </si>
  <si>
    <t>س. صنایع‌شیمیایی‌ایران</t>
  </si>
  <si>
    <t>سرمایه گذاری تامین اجتماعی</t>
  </si>
  <si>
    <t>سرمایه‌گذاری‌صندوق‌بازنشستگی‌</t>
  </si>
  <si>
    <t>سرمایه‌گذاری‌غدیر(هلدینگ‌</t>
  </si>
  <si>
    <t>سنگ آهن گهرزمین</t>
  </si>
  <si>
    <t>سیمان‌ صوفیان‌</t>
  </si>
  <si>
    <t>سیمان‌ارومیه‌</t>
  </si>
  <si>
    <t>شرکت صنایع غذایی مینو شرق</t>
  </si>
  <si>
    <t>فجر انرژی خلیج فارس</t>
  </si>
  <si>
    <t>فولاد مبارکه اصفهان</t>
  </si>
  <si>
    <t>قند لرستان‌</t>
  </si>
  <si>
    <t>گروه‌بهمن‌</t>
  </si>
  <si>
    <t>معدنی‌ املاح‌  ایران‌</t>
  </si>
  <si>
    <t>ملی‌ صنایع‌ مس‌ ایران‌</t>
  </si>
  <si>
    <t>نفت‌ بهران‌</t>
  </si>
  <si>
    <t>نیروکلر</t>
  </si>
  <si>
    <t>کاشی‌ الوند</t>
  </si>
  <si>
    <t>کشت و دامداری فکا</t>
  </si>
  <si>
    <t>کشت و صنعت هلال</t>
  </si>
  <si>
    <t>کولان سل</t>
  </si>
  <si>
    <t>غلتک سازان سپاهان</t>
  </si>
  <si>
    <t>صنایع دامپروری و لبنی رضوی</t>
  </si>
  <si>
    <t>تولید انرژی برق شمس پاسارگاد</t>
  </si>
  <si>
    <t>جمع</t>
  </si>
  <si>
    <t>نام سهام</t>
  </si>
  <si>
    <t>-4-1</t>
  </si>
  <si>
    <t>سرمایه‌گذاری در  سپرده‌ بانکی</t>
  </si>
  <si>
    <t>سپرده های بانکی</t>
  </si>
  <si>
    <t>مبلغ</t>
  </si>
  <si>
    <t>افزایش</t>
  </si>
  <si>
    <t>کاهش</t>
  </si>
  <si>
    <t>صورت وضعیت درآمدها</t>
  </si>
  <si>
    <t>-2</t>
  </si>
  <si>
    <t>درآمد حاصل از سرمایه گذاری ها</t>
  </si>
  <si>
    <t>شرح</t>
  </si>
  <si>
    <t>یادداشت</t>
  </si>
  <si>
    <t>درصد از کل درآمدها</t>
  </si>
  <si>
    <t>درصد از کل دارایی ها</t>
  </si>
  <si>
    <t>درآمد حاصل از سرمایه گذاری در سهام و حق تقدم سهام</t>
  </si>
  <si>
    <t>1-2</t>
  </si>
  <si>
    <t>درآمد حاصل از سرمایه گذاری در واحدهای صندوق های سرمایه گذاری</t>
  </si>
  <si>
    <t>2-2</t>
  </si>
  <si>
    <t>درآمد حاصل از سرمایه گذاری در اوراق بهادار با درآمد ثابت</t>
  </si>
  <si>
    <t>3-2</t>
  </si>
  <si>
    <t>درآمد حاصل از سرمایه گذاری در سپرده بانکی و گواهی سپرده</t>
  </si>
  <si>
    <t>4-2</t>
  </si>
  <si>
    <t>سایر درآمدها</t>
  </si>
  <si>
    <t>5-2</t>
  </si>
  <si>
    <t>-1-2</t>
  </si>
  <si>
    <t>درآمد حاصل از سرمایه­گذاری در سهام و حق تقدم سهام</t>
  </si>
  <si>
    <t>طی ماه</t>
  </si>
  <si>
    <t>از ابتدای سال مالی</t>
  </si>
  <si>
    <t>سهام</t>
  </si>
  <si>
    <t>درآمد سود سهام</t>
  </si>
  <si>
    <t>درآمد تغییر ارزش</t>
  </si>
  <si>
    <t>درآمد فروش</t>
  </si>
  <si>
    <t>سرمایه گذاری گروه توسعه ملی</t>
  </si>
  <si>
    <t>کشت وصنعت و دامپروری پگاه فارس</t>
  </si>
  <si>
    <t>شیشه‌ همدان‌</t>
  </si>
  <si>
    <t>ح . سنگ آهن گهرزمین</t>
  </si>
  <si>
    <t>پدیده شیمی قرن</t>
  </si>
  <si>
    <t>کارخانجات تولیدی نیروترانسفو</t>
  </si>
  <si>
    <t>کیمیا کالای رازی</t>
  </si>
  <si>
    <t>مدیریت نیروگاهی ایرانیان مپنا</t>
  </si>
  <si>
    <t>س. و توسعه صنایع لاستیک</t>
  </si>
  <si>
    <t>تولیدات پتروشیمی قائد بصیر</t>
  </si>
  <si>
    <t>آلومینیوم‌ایران‌</t>
  </si>
  <si>
    <t>کربن‌ ایران‌</t>
  </si>
  <si>
    <t>نیان باتری خاوران</t>
  </si>
  <si>
    <t>سرمایه‌گذاری‌ سپه‌</t>
  </si>
  <si>
    <t>مجتمع کاشی و سنگ پرسپولیس یزد</t>
  </si>
  <si>
    <t>-4-2</t>
  </si>
  <si>
    <t>درآمد حاصل از سرمایه­گذاری در سپرده بانکی و گواهی سپرده</t>
  </si>
  <si>
    <t>نام سپرده بانکی</t>
  </si>
  <si>
    <t>سود سپرده بانکی و گواهی سپرده</t>
  </si>
  <si>
    <t>درصد سود به میانگین سپرده</t>
  </si>
  <si>
    <t>-5-2</t>
  </si>
  <si>
    <t>معین برای سایر درآمدهای تنزیل سود بانک</t>
  </si>
  <si>
    <t>تعدیل کارمزد کارگزار</t>
  </si>
  <si>
    <t>اطلاعات مجمع</t>
  </si>
  <si>
    <t>تاریخ تشکیل مجمع</t>
  </si>
  <si>
    <t>تعداد سهام متعلقه در زمان مجمع</t>
  </si>
  <si>
    <t>سود متعلق به هر سهم</t>
  </si>
  <si>
    <t>جمع درآمد سود سهام</t>
  </si>
  <si>
    <t>هزینه تنزیل</t>
  </si>
  <si>
    <t>خالص درآمد سود سهام</t>
  </si>
  <si>
    <t>1405/05/05</t>
  </si>
  <si>
    <t>1405/04/29</t>
  </si>
  <si>
    <t>1404/12/03</t>
  </si>
  <si>
    <t>1405/04/30</t>
  </si>
  <si>
    <t>1404/12/10</t>
  </si>
  <si>
    <t>1405/04/31</t>
  </si>
  <si>
    <t>1405/04/07</t>
  </si>
  <si>
    <t>1404/11/21</t>
  </si>
  <si>
    <t>1405/05/11</t>
  </si>
  <si>
    <t>1405/03/19</t>
  </si>
  <si>
    <t>1405/02/30</t>
  </si>
  <si>
    <t>1405/03/24</t>
  </si>
  <si>
    <t>1405/05/18</t>
  </si>
  <si>
    <t>1405/03/03</t>
  </si>
  <si>
    <t>1405/04/10</t>
  </si>
  <si>
    <t>1405/02/14</t>
  </si>
  <si>
    <t>1405/04/24</t>
  </si>
  <si>
    <t>1405/04/21</t>
  </si>
  <si>
    <t>1405/01/30</t>
  </si>
  <si>
    <t>درآمد سود</t>
  </si>
  <si>
    <t>خالص درآمد</t>
  </si>
  <si>
    <t>سود سپرده بانکی</t>
  </si>
  <si>
    <t>سود(زیان) حاصل از فروش اوراق بهادار</t>
  </si>
  <si>
    <t>خالص بهای فروش</t>
  </si>
  <si>
    <t>ارزش دفتری</t>
  </si>
  <si>
    <t>سود و زیان ناشی از فروش</t>
  </si>
  <si>
    <t>درآمد ناشی از تغییر قیمت اوراق بهادار</t>
  </si>
  <si>
    <t>سود و زیان ناشی از تغییر قیمت</t>
  </si>
  <si>
    <t xml:space="preserve">بانک تجارت </t>
  </si>
  <si>
    <t>بانک اقتصاد نوین</t>
  </si>
  <si>
    <t>بانک ملت</t>
  </si>
  <si>
    <t>بانک تجارت</t>
  </si>
  <si>
    <t xml:space="preserve"> بانک ملت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</si>
</sst>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-_ ;_ * #,##0.00\-_ ;_ * &quot;-&quot;??_-_ ;_ @_ "/>
    <numFmt numFmtId="164" formatCode="_ * #,##0_-_ ;_ * #,##0\-_ ;_ * &quot;-&quot;??_-_ ;_ @_ "/>
  </numFmts>
  <fonts count="6" x14ac:knownFonts="1">
    <font>
      <sz val="10"/>
      <color rgb="FF000000"/>
      <name val="Arial"/>
      <charset val="1"/>
    </font>
    <font>
      <b/>
      <sz val="15"/>
      <color rgb="FF000000"/>
      <name val="B Nazanin"/>
      <charset val="178"/>
    </font>
    <font>
      <b/>
      <sz val="14"/>
      <color rgb="FF1E90FF"/>
      <name val="B Nazanin"/>
      <charset val="178"/>
    </font>
    <font>
      <b/>
      <sz val="12"/>
      <color rgb="FF000000"/>
      <name val="B Nazanin"/>
      <charset val="178"/>
    </font>
    <font>
      <sz val="12"/>
      <color rgb="FF000000"/>
      <name val="B Nazanin"/>
      <charset val="178"/>
    </font>
    <font>
      <sz val="10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double">
        <color rgb="FF000000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50">
    <xf numFmtId="0" fontId="0" fillId="0" borderId="0" xfId="0" applyAlignment="1">
      <alignment horizontal="left"/>
    </xf>
    <xf numFmtId="0" fontId="2" fillId="0" borderId="0" xfId="0" applyFont="1" applyAlignment="1">
      <alignment horizontal="right" vertical="center"/>
    </xf>
    <xf numFmtId="0" fontId="3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left"/>
    </xf>
    <xf numFmtId="0" fontId="3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right" vertical="top"/>
    </xf>
    <xf numFmtId="0" fontId="4" fillId="0" borderId="0" xfId="0" applyFont="1" applyAlignment="1">
      <alignment horizontal="right" vertical="top"/>
    </xf>
    <xf numFmtId="0" fontId="4" fillId="0" borderId="4" xfId="0" applyFont="1" applyBorder="1" applyAlignment="1">
      <alignment horizontal="right" vertical="top"/>
    </xf>
    <xf numFmtId="0" fontId="0" fillId="0" borderId="4" xfId="0" applyBorder="1" applyAlignment="1">
      <alignment horizontal="left"/>
    </xf>
    <xf numFmtId="0" fontId="3" fillId="0" borderId="5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3" fontId="4" fillId="0" borderId="2" xfId="0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4" fontId="4" fillId="0" borderId="2" xfId="0" applyNumberFormat="1" applyFont="1" applyBorder="1" applyAlignment="1">
      <alignment horizontal="center" vertical="center"/>
    </xf>
    <xf numFmtId="3" fontId="4" fillId="0" borderId="0" xfId="0" applyNumberFormat="1" applyFont="1" applyAlignment="1">
      <alignment horizontal="center" vertical="center"/>
    </xf>
    <xf numFmtId="4" fontId="4" fillId="0" borderId="0" xfId="0" applyNumberFormat="1" applyFont="1" applyAlignment="1">
      <alignment horizontal="center" vertical="center"/>
    </xf>
    <xf numFmtId="3" fontId="4" fillId="0" borderId="4" xfId="0" applyNumberFormat="1" applyFont="1" applyBorder="1" applyAlignment="1">
      <alignment horizontal="center" vertical="center"/>
    </xf>
    <xf numFmtId="4" fontId="4" fillId="0" borderId="4" xfId="0" applyNumberFormat="1" applyFont="1" applyBorder="1" applyAlignment="1">
      <alignment horizontal="center" vertical="center"/>
    </xf>
    <xf numFmtId="3" fontId="4" fillId="0" borderId="5" xfId="0" applyNumberFormat="1" applyFont="1" applyBorder="1" applyAlignment="1">
      <alignment horizontal="center" vertical="center"/>
    </xf>
    <xf numFmtId="4" fontId="4" fillId="0" borderId="5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3" fontId="0" fillId="0" borderId="0" xfId="0" applyNumberFormat="1" applyAlignment="1">
      <alignment horizontal="left"/>
    </xf>
    <xf numFmtId="164" fontId="0" fillId="0" borderId="0" xfId="1" applyNumberFormat="1" applyFont="1" applyAlignment="1">
      <alignment horizontal="left"/>
    </xf>
    <xf numFmtId="10" fontId="4" fillId="0" borderId="2" xfId="0" applyNumberFormat="1" applyFont="1" applyBorder="1" applyAlignment="1">
      <alignment horizontal="center" vertical="center"/>
    </xf>
    <xf numFmtId="10" fontId="4" fillId="0" borderId="0" xfId="0" applyNumberFormat="1" applyFont="1" applyAlignment="1">
      <alignment horizontal="center" vertical="center"/>
    </xf>
    <xf numFmtId="10" fontId="4" fillId="0" borderId="4" xfId="0" applyNumberFormat="1" applyFont="1" applyBorder="1" applyAlignment="1">
      <alignment horizontal="center" vertical="center"/>
    </xf>
    <xf numFmtId="164" fontId="4" fillId="0" borderId="0" xfId="1" applyNumberFormat="1" applyFont="1" applyFill="1" applyBorder="1" applyAlignment="1">
      <alignment horizontal="center" vertical="center"/>
    </xf>
    <xf numFmtId="164" fontId="0" fillId="0" borderId="0" xfId="1" applyNumberFormat="1" applyFont="1" applyBorder="1" applyAlignment="1">
      <alignment horizontal="center" vertical="center"/>
    </xf>
    <xf numFmtId="164" fontId="0" fillId="0" borderId="0" xfId="1" applyNumberFormat="1" applyFont="1" applyBorder="1" applyAlignment="1">
      <alignment horizontal="left"/>
    </xf>
    <xf numFmtId="10" fontId="4" fillId="0" borderId="5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3" fillId="0" borderId="1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4" fillId="0" borderId="2" xfId="0" applyFont="1" applyBorder="1" applyAlignment="1">
      <alignment horizontal="right" vertical="top"/>
    </xf>
    <xf numFmtId="0" fontId="4" fillId="0" borderId="0" xfId="0" applyFont="1" applyAlignment="1">
      <alignment horizontal="right" vertical="top"/>
    </xf>
    <xf numFmtId="0" fontId="4" fillId="0" borderId="4" xfId="0" applyFont="1" applyBorder="1" applyAlignment="1">
      <alignment horizontal="right" vertical="top"/>
    </xf>
    <xf numFmtId="0" fontId="3" fillId="0" borderId="3" xfId="0" applyFont="1" applyBorder="1" applyAlignment="1">
      <alignment horizontal="center" vertical="center"/>
    </xf>
    <xf numFmtId="3" fontId="4" fillId="0" borderId="2" xfId="0" applyNumberFormat="1" applyFont="1" applyBorder="1" applyAlignment="1">
      <alignment horizontal="center" vertical="center"/>
    </xf>
    <xf numFmtId="3" fontId="4" fillId="0" borderId="0" xfId="0" applyNumberFormat="1" applyFont="1" applyAlignment="1">
      <alignment horizontal="center" vertical="center"/>
    </xf>
    <xf numFmtId="3" fontId="4" fillId="0" borderId="4" xfId="0" applyNumberFormat="1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3" fontId="4" fillId="0" borderId="5" xfId="0" applyNumberFormat="1" applyFont="1" applyBorder="1" applyAlignment="1">
      <alignment horizontal="center" vertical="center"/>
    </xf>
    <xf numFmtId="3" fontId="4" fillId="0" borderId="0" xfId="0" applyNumberFormat="1" applyFont="1" applyBorder="1" applyAlignment="1">
      <alignment horizontal="center" vertical="center"/>
    </xf>
    <xf numFmtId="3" fontId="4" fillId="0" borderId="0" xfId="0" applyNumberFormat="1" applyFont="1" applyBorder="1" applyAlignment="1">
      <alignment horizontal="center" vertical="center"/>
    </xf>
    <xf numFmtId="0" fontId="0" fillId="0" borderId="0" xfId="0" applyBorder="1" applyAlignment="1">
      <alignment horizontal="left"/>
    </xf>
    <xf numFmtId="0" fontId="3" fillId="0" borderId="6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B51"/>
  <sheetViews>
    <sheetView rightToLeft="1" tabSelected="1" workbookViewId="0">
      <selection activeCell="L9" sqref="L9"/>
    </sheetView>
  </sheetViews>
  <sheetFormatPr defaultRowHeight="12.75" x14ac:dyDescent="0.2"/>
  <cols>
    <col min="1" max="2" width="2.5703125" customWidth="1"/>
    <col min="3" max="3" width="23.42578125" customWidth="1"/>
    <col min="4" max="5" width="1.28515625" customWidth="1"/>
    <col min="6" max="6" width="12.140625" bestFit="1" customWidth="1"/>
    <col min="7" max="7" width="1.28515625" customWidth="1"/>
    <col min="8" max="8" width="17.7109375" bestFit="1" customWidth="1"/>
    <col min="9" max="9" width="1.28515625" customWidth="1"/>
    <col min="10" max="10" width="17.5703125" bestFit="1" customWidth="1"/>
    <col min="11" max="11" width="1.28515625" customWidth="1"/>
    <col min="12" max="12" width="11" bestFit="1" customWidth="1"/>
    <col min="13" max="13" width="1.28515625" customWidth="1"/>
    <col min="14" max="14" width="15.85546875" bestFit="1" customWidth="1"/>
    <col min="15" max="15" width="1.28515625" customWidth="1"/>
    <col min="16" max="16" width="10.7109375" bestFit="1" customWidth="1"/>
    <col min="17" max="17" width="1.28515625" customWidth="1"/>
    <col min="18" max="18" width="15" bestFit="1" customWidth="1"/>
    <col min="19" max="19" width="1.28515625" customWidth="1"/>
    <col min="20" max="20" width="11.7109375" bestFit="1" customWidth="1"/>
    <col min="21" max="21" width="1.28515625" customWidth="1"/>
    <col min="22" max="22" width="16.140625" bestFit="1" customWidth="1"/>
    <col min="23" max="23" width="1.28515625" customWidth="1"/>
    <col min="24" max="24" width="17.7109375" bestFit="1" customWidth="1"/>
    <col min="25" max="25" width="1.28515625" customWidth="1"/>
    <col min="26" max="26" width="17.42578125" bestFit="1" customWidth="1"/>
    <col min="27" max="27" width="1.28515625" customWidth="1"/>
    <col min="28" max="28" width="18.28515625" bestFit="1" customWidth="1"/>
    <col min="29" max="29" width="0.28515625" customWidth="1"/>
  </cols>
  <sheetData>
    <row r="1" spans="1:28" ht="29.1" customHeight="1" x14ac:dyDescent="0.2">
      <c r="A1" s="31" t="s">
        <v>0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31"/>
    </row>
    <row r="2" spans="1:28" ht="21.75" customHeight="1" x14ac:dyDescent="0.2">
      <c r="A2" s="31" t="s">
        <v>1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  <c r="Y2" s="31"/>
      <c r="Z2" s="31"/>
      <c r="AA2" s="31"/>
      <c r="AB2" s="31"/>
    </row>
    <row r="3" spans="1:28" ht="21.75" customHeight="1" x14ac:dyDescent="0.2">
      <c r="A3" s="31" t="s">
        <v>2</v>
      </c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  <c r="S3" s="31"/>
      <c r="T3" s="31"/>
      <c r="U3" s="31"/>
      <c r="V3" s="31"/>
      <c r="W3" s="31"/>
      <c r="X3" s="31"/>
      <c r="Y3" s="31"/>
      <c r="Z3" s="31"/>
      <c r="AA3" s="31"/>
      <c r="AB3" s="31"/>
    </row>
    <row r="4" spans="1:28" ht="14.45" customHeight="1" x14ac:dyDescent="0.2">
      <c r="A4" s="1" t="s">
        <v>3</v>
      </c>
      <c r="B4" s="32" t="s">
        <v>4</v>
      </c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  <c r="O4" s="32"/>
      <c r="P4" s="32"/>
      <c r="Q4" s="32"/>
      <c r="R4" s="32"/>
      <c r="S4" s="32"/>
      <c r="T4" s="32"/>
      <c r="U4" s="32"/>
      <c r="V4" s="32"/>
      <c r="W4" s="32"/>
      <c r="X4" s="32"/>
      <c r="Y4" s="32"/>
      <c r="Z4" s="32"/>
      <c r="AA4" s="32"/>
      <c r="AB4" s="32"/>
    </row>
    <row r="5" spans="1:28" ht="14.45" customHeight="1" x14ac:dyDescent="0.2">
      <c r="A5" s="32" t="s">
        <v>5</v>
      </c>
      <c r="B5" s="32"/>
      <c r="C5" s="32" t="s">
        <v>6</v>
      </c>
      <c r="D5" s="32"/>
      <c r="E5" s="32"/>
      <c r="F5" s="32"/>
      <c r="G5" s="32"/>
      <c r="H5" s="32"/>
      <c r="I5" s="32"/>
      <c r="J5" s="32"/>
      <c r="K5" s="32"/>
      <c r="L5" s="32"/>
      <c r="M5" s="32"/>
      <c r="N5" s="32"/>
      <c r="O5" s="32"/>
      <c r="P5" s="32"/>
      <c r="Q5" s="32"/>
      <c r="R5" s="32"/>
      <c r="S5" s="32"/>
      <c r="T5" s="32"/>
      <c r="U5" s="32"/>
      <c r="V5" s="32"/>
      <c r="W5" s="32"/>
      <c r="X5" s="32"/>
      <c r="Y5" s="32"/>
      <c r="Z5" s="32"/>
      <c r="AA5" s="32"/>
      <c r="AB5" s="32"/>
    </row>
    <row r="6" spans="1:28" ht="14.45" customHeight="1" x14ac:dyDescent="0.2">
      <c r="F6" s="33" t="s">
        <v>7</v>
      </c>
      <c r="G6" s="33"/>
      <c r="H6" s="33"/>
      <c r="I6" s="33"/>
      <c r="J6" s="33"/>
      <c r="L6" s="33" t="s">
        <v>8</v>
      </c>
      <c r="M6" s="33"/>
      <c r="N6" s="33"/>
      <c r="O6" s="33"/>
      <c r="P6" s="33"/>
      <c r="Q6" s="33"/>
      <c r="R6" s="33"/>
      <c r="T6" s="33" t="s">
        <v>9</v>
      </c>
      <c r="U6" s="33"/>
      <c r="V6" s="33"/>
      <c r="W6" s="33"/>
      <c r="X6" s="33"/>
      <c r="Y6" s="33"/>
      <c r="Z6" s="33"/>
      <c r="AA6" s="33"/>
      <c r="AB6" s="33"/>
    </row>
    <row r="7" spans="1:28" ht="14.45" customHeight="1" x14ac:dyDescent="0.2">
      <c r="F7" s="3"/>
      <c r="G7" s="3"/>
      <c r="H7" s="3"/>
      <c r="I7" s="3"/>
      <c r="J7" s="3"/>
      <c r="L7" s="38" t="s">
        <v>10</v>
      </c>
      <c r="M7" s="38"/>
      <c r="N7" s="38"/>
      <c r="O7" s="3"/>
      <c r="P7" s="38" t="s">
        <v>11</v>
      </c>
      <c r="Q7" s="38"/>
      <c r="R7" s="38"/>
      <c r="T7" s="3"/>
      <c r="U7" s="3"/>
      <c r="V7" s="3"/>
      <c r="W7" s="3"/>
      <c r="X7" s="3"/>
      <c r="Y7" s="3"/>
      <c r="Z7" s="3"/>
      <c r="AA7" s="3"/>
      <c r="AB7" s="3"/>
    </row>
    <row r="8" spans="1:28" ht="14.45" customHeight="1" x14ac:dyDescent="0.2">
      <c r="A8" s="33" t="s">
        <v>12</v>
      </c>
      <c r="B8" s="33"/>
      <c r="C8" s="33"/>
      <c r="E8" s="33" t="s">
        <v>13</v>
      </c>
      <c r="F8" s="33"/>
      <c r="H8" s="2" t="s">
        <v>14</v>
      </c>
      <c r="J8" s="2" t="s">
        <v>15</v>
      </c>
      <c r="L8" s="4" t="s">
        <v>13</v>
      </c>
      <c r="M8" s="3"/>
      <c r="N8" s="4" t="s">
        <v>14</v>
      </c>
      <c r="P8" s="4" t="s">
        <v>13</v>
      </c>
      <c r="Q8" s="3"/>
      <c r="R8" s="4" t="s">
        <v>16</v>
      </c>
      <c r="T8" s="2" t="s">
        <v>13</v>
      </c>
      <c r="V8" s="2" t="s">
        <v>17</v>
      </c>
      <c r="X8" s="2" t="s">
        <v>14</v>
      </c>
      <c r="Z8" s="2" t="s">
        <v>15</v>
      </c>
      <c r="AB8" s="2" t="s">
        <v>18</v>
      </c>
    </row>
    <row r="9" spans="1:28" ht="21.75" customHeight="1" x14ac:dyDescent="0.2">
      <c r="A9" s="35" t="s">
        <v>19</v>
      </c>
      <c r="B9" s="35"/>
      <c r="C9" s="35"/>
      <c r="E9" s="39">
        <v>10660000</v>
      </c>
      <c r="F9" s="39"/>
      <c r="G9" s="12"/>
      <c r="H9" s="11">
        <v>37194883933</v>
      </c>
      <c r="I9" s="12"/>
      <c r="J9" s="11">
        <v>44108584494</v>
      </c>
      <c r="K9" s="12"/>
      <c r="L9" s="11">
        <v>0</v>
      </c>
      <c r="M9" s="12"/>
      <c r="N9" s="11">
        <v>0</v>
      </c>
      <c r="O9" s="12"/>
      <c r="P9" s="11">
        <v>0</v>
      </c>
      <c r="Q9" s="12"/>
      <c r="R9" s="11">
        <v>0</v>
      </c>
      <c r="S9" s="12"/>
      <c r="T9" s="11">
        <v>10660000</v>
      </c>
      <c r="U9" s="12"/>
      <c r="V9" s="11">
        <v>4700</v>
      </c>
      <c r="W9" s="12"/>
      <c r="X9" s="11">
        <v>37194883933</v>
      </c>
      <c r="Y9" s="12"/>
      <c r="Z9" s="11">
        <v>49714711540</v>
      </c>
      <c r="AA9" s="12"/>
      <c r="AB9" s="13">
        <f>Z9/2662668999206*100</f>
        <v>1.8671007006437819</v>
      </c>
    </row>
    <row r="10" spans="1:28" ht="21.75" customHeight="1" x14ac:dyDescent="0.2">
      <c r="A10" s="36" t="s">
        <v>20</v>
      </c>
      <c r="B10" s="36"/>
      <c r="C10" s="36"/>
      <c r="E10" s="40">
        <v>22009793</v>
      </c>
      <c r="F10" s="40"/>
      <c r="G10" s="12"/>
      <c r="H10" s="14">
        <v>50173215161</v>
      </c>
      <c r="I10" s="12"/>
      <c r="J10" s="14">
        <v>74254834820.373993</v>
      </c>
      <c r="K10" s="12"/>
      <c r="L10" s="14">
        <v>5100000</v>
      </c>
      <c r="M10" s="12"/>
      <c r="N10" s="14">
        <v>21119111730</v>
      </c>
      <c r="O10" s="12"/>
      <c r="P10" s="14">
        <v>0</v>
      </c>
      <c r="Q10" s="12"/>
      <c r="R10" s="14">
        <v>0</v>
      </c>
      <c r="S10" s="12"/>
      <c r="T10" s="14">
        <v>27109793</v>
      </c>
      <c r="U10" s="12"/>
      <c r="V10" s="14">
        <v>3690</v>
      </c>
      <c r="W10" s="12"/>
      <c r="X10" s="14">
        <v>71292326891</v>
      </c>
      <c r="Y10" s="12"/>
      <c r="Z10" s="14">
        <v>99261864567.405899</v>
      </c>
      <c r="AA10" s="12"/>
      <c r="AB10" s="15">
        <f t="shared" ref="AB10:AB45" si="0">Z10/2662668999206*100</f>
        <v>3.7279085232526272</v>
      </c>
    </row>
    <row r="11" spans="1:28" ht="21.75" customHeight="1" x14ac:dyDescent="0.2">
      <c r="A11" s="36" t="s">
        <v>21</v>
      </c>
      <c r="B11" s="36"/>
      <c r="C11" s="36"/>
      <c r="E11" s="40">
        <v>12030719</v>
      </c>
      <c r="F11" s="40"/>
      <c r="G11" s="12"/>
      <c r="H11" s="14">
        <v>44236838642</v>
      </c>
      <c r="I11" s="12"/>
      <c r="J11" s="14">
        <v>137045043303.65199</v>
      </c>
      <c r="K11" s="12"/>
      <c r="L11" s="14">
        <v>1560000</v>
      </c>
      <c r="M11" s="12"/>
      <c r="N11" s="14">
        <v>20021194634</v>
      </c>
      <c r="O11" s="12"/>
      <c r="P11" s="14">
        <v>0</v>
      </c>
      <c r="Q11" s="12"/>
      <c r="R11" s="14">
        <v>0</v>
      </c>
      <c r="S11" s="12"/>
      <c r="T11" s="14">
        <v>13590719</v>
      </c>
      <c r="U11" s="12"/>
      <c r="V11" s="14">
        <v>12400</v>
      </c>
      <c r="W11" s="12"/>
      <c r="X11" s="14">
        <v>64258033276</v>
      </c>
      <c r="Y11" s="12"/>
      <c r="Z11" s="14">
        <v>167222218002.41199</v>
      </c>
      <c r="AA11" s="12"/>
      <c r="AB11" s="15">
        <f t="shared" si="0"/>
        <v>6.2802480538240824</v>
      </c>
    </row>
    <row r="12" spans="1:28" ht="21.75" customHeight="1" x14ac:dyDescent="0.2">
      <c r="A12" s="36" t="s">
        <v>22</v>
      </c>
      <c r="B12" s="36"/>
      <c r="C12" s="36"/>
      <c r="E12" s="40">
        <v>8818750</v>
      </c>
      <c r="F12" s="40"/>
      <c r="G12" s="12"/>
      <c r="H12" s="14">
        <v>40624191495</v>
      </c>
      <c r="I12" s="12"/>
      <c r="J12" s="14">
        <v>106582077341.25</v>
      </c>
      <c r="K12" s="12"/>
      <c r="L12" s="14">
        <v>0</v>
      </c>
      <c r="M12" s="12"/>
      <c r="N12" s="14">
        <v>0</v>
      </c>
      <c r="O12" s="12"/>
      <c r="P12" s="14">
        <v>0</v>
      </c>
      <c r="Q12" s="12"/>
      <c r="R12" s="14">
        <v>0</v>
      </c>
      <c r="S12" s="12"/>
      <c r="T12" s="14">
        <v>8818750</v>
      </c>
      <c r="U12" s="12"/>
      <c r="V12" s="14">
        <v>14720</v>
      </c>
      <c r="W12" s="12"/>
      <c r="X12" s="14">
        <v>40624191495</v>
      </c>
      <c r="Y12" s="12"/>
      <c r="Z12" s="14">
        <v>128808553240</v>
      </c>
      <c r="AA12" s="12"/>
      <c r="AB12" s="15">
        <f t="shared" si="0"/>
        <v>4.8375728743756854</v>
      </c>
    </row>
    <row r="13" spans="1:28" ht="21.75" customHeight="1" x14ac:dyDescent="0.2">
      <c r="A13" s="36" t="s">
        <v>23</v>
      </c>
      <c r="B13" s="36"/>
      <c r="C13" s="36"/>
      <c r="E13" s="40">
        <v>2752617</v>
      </c>
      <c r="F13" s="40"/>
      <c r="G13" s="12"/>
      <c r="H13" s="14">
        <v>28763438828</v>
      </c>
      <c r="I13" s="12"/>
      <c r="J13" s="14">
        <v>34332934631.316299</v>
      </c>
      <c r="K13" s="12"/>
      <c r="L13" s="14">
        <v>0</v>
      </c>
      <c r="M13" s="12"/>
      <c r="N13" s="14">
        <v>0</v>
      </c>
      <c r="O13" s="12"/>
      <c r="P13" s="14">
        <v>0</v>
      </c>
      <c r="Q13" s="12"/>
      <c r="R13" s="14">
        <v>0</v>
      </c>
      <c r="S13" s="12"/>
      <c r="T13" s="14">
        <v>2752617</v>
      </c>
      <c r="U13" s="12"/>
      <c r="V13" s="14">
        <v>11650</v>
      </c>
      <c r="W13" s="12"/>
      <c r="X13" s="14">
        <v>28763438828</v>
      </c>
      <c r="Y13" s="12"/>
      <c r="Z13" s="14">
        <v>31820102502.373501</v>
      </c>
      <c r="AA13" s="12"/>
      <c r="AB13" s="15">
        <f t="shared" si="0"/>
        <v>1.1950453665800054</v>
      </c>
    </row>
    <row r="14" spans="1:28" ht="21.75" customHeight="1" x14ac:dyDescent="0.2">
      <c r="A14" s="36" t="s">
        <v>24</v>
      </c>
      <c r="B14" s="36"/>
      <c r="C14" s="36"/>
      <c r="E14" s="40">
        <v>8000335</v>
      </c>
      <c r="F14" s="40"/>
      <c r="G14" s="12"/>
      <c r="H14" s="14">
        <v>29352488810</v>
      </c>
      <c r="I14" s="12"/>
      <c r="J14" s="14">
        <v>84068634626.665497</v>
      </c>
      <c r="K14" s="12"/>
      <c r="L14" s="14">
        <v>0</v>
      </c>
      <c r="M14" s="12"/>
      <c r="N14" s="14">
        <v>0</v>
      </c>
      <c r="O14" s="12"/>
      <c r="P14" s="14">
        <v>0</v>
      </c>
      <c r="Q14" s="12"/>
      <c r="R14" s="14">
        <v>0</v>
      </c>
      <c r="S14" s="12"/>
      <c r="T14" s="14">
        <v>8000335</v>
      </c>
      <c r="U14" s="12"/>
      <c r="V14" s="14">
        <v>13460</v>
      </c>
      <c r="W14" s="12"/>
      <c r="X14" s="14">
        <v>29352488810</v>
      </c>
      <c r="Y14" s="12"/>
      <c r="Z14" s="14">
        <v>106852107844.657</v>
      </c>
      <c r="AA14" s="12"/>
      <c r="AB14" s="15">
        <f t="shared" si="0"/>
        <v>4.0129699890042652</v>
      </c>
    </row>
    <row r="15" spans="1:28" ht="21.75" customHeight="1" x14ac:dyDescent="0.2">
      <c r="A15" s="36" t="s">
        <v>25</v>
      </c>
      <c r="B15" s="36"/>
      <c r="C15" s="36"/>
      <c r="E15" s="40">
        <v>1399782</v>
      </c>
      <c r="F15" s="40"/>
      <c r="G15" s="12"/>
      <c r="H15" s="14">
        <v>34677091474</v>
      </c>
      <c r="I15" s="12"/>
      <c r="J15" s="14">
        <v>47724723501.4104</v>
      </c>
      <c r="K15" s="12"/>
      <c r="L15" s="14">
        <v>510000</v>
      </c>
      <c r="M15" s="12"/>
      <c r="N15" s="14">
        <v>19932759654</v>
      </c>
      <c r="O15" s="12"/>
      <c r="P15" s="14">
        <v>0</v>
      </c>
      <c r="Q15" s="12"/>
      <c r="R15" s="14">
        <v>0</v>
      </c>
      <c r="S15" s="12"/>
      <c r="T15" s="14">
        <v>1909782</v>
      </c>
      <c r="U15" s="12"/>
      <c r="V15" s="14">
        <v>51290</v>
      </c>
      <c r="W15" s="12"/>
      <c r="X15" s="14">
        <v>54609851128</v>
      </c>
      <c r="Y15" s="12"/>
      <c r="Z15" s="14">
        <v>97195544263.830597</v>
      </c>
      <c r="AA15" s="12"/>
      <c r="AB15" s="15">
        <f t="shared" si="0"/>
        <v>3.6503051747255864</v>
      </c>
    </row>
    <row r="16" spans="1:28" ht="21.75" customHeight="1" x14ac:dyDescent="0.2">
      <c r="A16" s="36" t="s">
        <v>26</v>
      </c>
      <c r="B16" s="36"/>
      <c r="C16" s="36"/>
      <c r="E16" s="40">
        <v>11893480</v>
      </c>
      <c r="F16" s="40"/>
      <c r="G16" s="12"/>
      <c r="H16" s="14">
        <v>44095938579</v>
      </c>
      <c r="I16" s="12"/>
      <c r="J16" s="14">
        <v>115301079014.092</v>
      </c>
      <c r="K16" s="12"/>
      <c r="L16" s="14">
        <v>0</v>
      </c>
      <c r="M16" s="12"/>
      <c r="N16" s="14">
        <v>0</v>
      </c>
      <c r="O16" s="12"/>
      <c r="P16" s="14">
        <v>0</v>
      </c>
      <c r="Q16" s="12"/>
      <c r="R16" s="14">
        <v>0</v>
      </c>
      <c r="S16" s="12"/>
      <c r="T16" s="14">
        <v>11893480</v>
      </c>
      <c r="U16" s="12"/>
      <c r="V16" s="14">
        <v>9870</v>
      </c>
      <c r="W16" s="12"/>
      <c r="X16" s="14">
        <v>44095938579</v>
      </c>
      <c r="Y16" s="12"/>
      <c r="Z16" s="14">
        <v>116481233354.052</v>
      </c>
      <c r="AA16" s="12"/>
      <c r="AB16" s="15">
        <f t="shared" si="0"/>
        <v>4.3746043307968945</v>
      </c>
    </row>
    <row r="17" spans="1:28" ht="21.75" customHeight="1" x14ac:dyDescent="0.2">
      <c r="A17" s="36" t="s">
        <v>27</v>
      </c>
      <c r="B17" s="36"/>
      <c r="C17" s="36"/>
      <c r="E17" s="40">
        <v>2709250</v>
      </c>
      <c r="F17" s="40"/>
      <c r="G17" s="12"/>
      <c r="H17" s="14">
        <v>7021193941</v>
      </c>
      <c r="I17" s="12"/>
      <c r="J17" s="14">
        <v>19947241631.450001</v>
      </c>
      <c r="K17" s="12"/>
      <c r="L17" s="14">
        <v>0</v>
      </c>
      <c r="M17" s="12"/>
      <c r="N17" s="14">
        <v>0</v>
      </c>
      <c r="O17" s="12"/>
      <c r="P17" s="14">
        <v>0</v>
      </c>
      <c r="Q17" s="12"/>
      <c r="R17" s="14">
        <v>0</v>
      </c>
      <c r="S17" s="12"/>
      <c r="T17" s="14">
        <v>2709250</v>
      </c>
      <c r="U17" s="12"/>
      <c r="V17" s="14">
        <v>8360</v>
      </c>
      <c r="W17" s="12"/>
      <c r="X17" s="14">
        <v>7021193941</v>
      </c>
      <c r="Y17" s="12"/>
      <c r="Z17" s="14">
        <v>22474250679.099998</v>
      </c>
      <c r="AA17" s="12"/>
      <c r="AB17" s="15">
        <f t="shared" si="0"/>
        <v>0.84404973677921491</v>
      </c>
    </row>
    <row r="18" spans="1:28" ht="21.75" customHeight="1" x14ac:dyDescent="0.2">
      <c r="A18" s="36" t="s">
        <v>28</v>
      </c>
      <c r="B18" s="36"/>
      <c r="C18" s="36"/>
      <c r="E18" s="40">
        <v>1666007</v>
      </c>
      <c r="F18" s="40"/>
      <c r="G18" s="12"/>
      <c r="H18" s="14">
        <v>32805719273</v>
      </c>
      <c r="I18" s="12"/>
      <c r="J18" s="14">
        <v>45477572349.633904</v>
      </c>
      <c r="K18" s="12"/>
      <c r="L18" s="14">
        <v>0</v>
      </c>
      <c r="M18" s="12"/>
      <c r="N18" s="14">
        <v>0</v>
      </c>
      <c r="O18" s="12"/>
      <c r="P18" s="14">
        <v>0</v>
      </c>
      <c r="Q18" s="12"/>
      <c r="R18" s="14">
        <v>0</v>
      </c>
      <c r="S18" s="12"/>
      <c r="T18" s="14">
        <v>1666007</v>
      </c>
      <c r="U18" s="12"/>
      <c r="V18" s="14">
        <v>25220</v>
      </c>
      <c r="W18" s="12"/>
      <c r="X18" s="14">
        <v>32805719273</v>
      </c>
      <c r="Y18" s="12"/>
      <c r="Z18" s="14">
        <v>41691907475.745796</v>
      </c>
      <c r="AA18" s="12"/>
      <c r="AB18" s="15">
        <f t="shared" si="0"/>
        <v>1.5657938515143337</v>
      </c>
    </row>
    <row r="19" spans="1:28" ht="21.75" customHeight="1" x14ac:dyDescent="0.2">
      <c r="A19" s="36" t="s">
        <v>29</v>
      </c>
      <c r="B19" s="36"/>
      <c r="C19" s="36"/>
      <c r="E19" s="40">
        <v>7675839</v>
      </c>
      <c r="F19" s="40"/>
      <c r="G19" s="12"/>
      <c r="H19" s="14">
        <v>34578521514</v>
      </c>
      <c r="I19" s="12"/>
      <c r="J19" s="14">
        <v>130470726616.399</v>
      </c>
      <c r="K19" s="12"/>
      <c r="L19" s="14">
        <v>0</v>
      </c>
      <c r="M19" s="12"/>
      <c r="N19" s="14">
        <v>0</v>
      </c>
      <c r="O19" s="12"/>
      <c r="P19" s="14">
        <v>-2901000</v>
      </c>
      <c r="Q19" s="12"/>
      <c r="R19" s="14">
        <v>49597852147</v>
      </c>
      <c r="S19" s="12"/>
      <c r="T19" s="14">
        <v>4774839</v>
      </c>
      <c r="U19" s="12"/>
      <c r="V19" s="14">
        <v>17230</v>
      </c>
      <c r="W19" s="12"/>
      <c r="X19" s="14">
        <v>21509944788</v>
      </c>
      <c r="Y19" s="12"/>
      <c r="Z19" s="14">
        <v>81634525190.751907</v>
      </c>
      <c r="AA19" s="12"/>
      <c r="AB19" s="15">
        <f t="shared" si="0"/>
        <v>3.0658908491853505</v>
      </c>
    </row>
    <row r="20" spans="1:28" ht="21.75" customHeight="1" x14ac:dyDescent="0.2">
      <c r="A20" s="36" t="s">
        <v>30</v>
      </c>
      <c r="B20" s="36"/>
      <c r="C20" s="36"/>
      <c r="E20" s="40">
        <v>3250000</v>
      </c>
      <c r="F20" s="40"/>
      <c r="G20" s="12"/>
      <c r="H20" s="14">
        <v>39329485121</v>
      </c>
      <c r="I20" s="12"/>
      <c r="J20" s="14">
        <v>46921967625</v>
      </c>
      <c r="K20" s="12"/>
      <c r="L20" s="14">
        <v>0</v>
      </c>
      <c r="M20" s="12"/>
      <c r="N20" s="14">
        <v>0</v>
      </c>
      <c r="O20" s="12"/>
      <c r="P20" s="14">
        <v>0</v>
      </c>
      <c r="Q20" s="12"/>
      <c r="R20" s="14">
        <v>0</v>
      </c>
      <c r="S20" s="12"/>
      <c r="T20" s="14">
        <v>3250000</v>
      </c>
      <c r="U20" s="12"/>
      <c r="V20" s="14">
        <v>18470</v>
      </c>
      <c r="W20" s="12"/>
      <c r="X20" s="14">
        <v>39329485121</v>
      </c>
      <c r="Y20" s="12"/>
      <c r="Z20" s="14">
        <v>59563487425</v>
      </c>
      <c r="AA20" s="12"/>
      <c r="AB20" s="15">
        <f t="shared" si="0"/>
        <v>2.2369842981895856</v>
      </c>
    </row>
    <row r="21" spans="1:28" ht="21.75" customHeight="1" x14ac:dyDescent="0.2">
      <c r="A21" s="36" t="s">
        <v>31</v>
      </c>
      <c r="B21" s="36"/>
      <c r="C21" s="36"/>
      <c r="E21" s="40">
        <v>585000</v>
      </c>
      <c r="F21" s="40"/>
      <c r="G21" s="12"/>
      <c r="H21" s="14">
        <v>4475351625</v>
      </c>
      <c r="I21" s="12"/>
      <c r="J21" s="14">
        <v>4050575135.0999999</v>
      </c>
      <c r="K21" s="12"/>
      <c r="L21" s="14">
        <v>0</v>
      </c>
      <c r="M21" s="12"/>
      <c r="N21" s="14">
        <v>0</v>
      </c>
      <c r="O21" s="12"/>
      <c r="P21" s="14">
        <v>0</v>
      </c>
      <c r="Q21" s="12"/>
      <c r="R21" s="14">
        <v>0</v>
      </c>
      <c r="S21" s="12"/>
      <c r="T21" s="14">
        <v>585000</v>
      </c>
      <c r="U21" s="12"/>
      <c r="V21" s="14">
        <v>6978</v>
      </c>
      <c r="W21" s="12"/>
      <c r="X21" s="14">
        <v>4475351625</v>
      </c>
      <c r="Y21" s="12"/>
      <c r="Z21" s="14">
        <v>4050575135.0999999</v>
      </c>
      <c r="AA21" s="12"/>
      <c r="AB21" s="15">
        <f t="shared" si="0"/>
        <v>0.15212462143465333</v>
      </c>
    </row>
    <row r="22" spans="1:28" ht="21.75" customHeight="1" x14ac:dyDescent="0.2">
      <c r="A22" s="36" t="s">
        <v>32</v>
      </c>
      <c r="B22" s="36"/>
      <c r="C22" s="36"/>
      <c r="E22" s="40">
        <v>435000</v>
      </c>
      <c r="F22" s="40"/>
      <c r="G22" s="12"/>
      <c r="H22" s="14">
        <v>7458167394</v>
      </c>
      <c r="I22" s="12"/>
      <c r="J22" s="14">
        <v>11373646807.5</v>
      </c>
      <c r="K22" s="12"/>
      <c r="L22" s="14">
        <v>1015000</v>
      </c>
      <c r="M22" s="12"/>
      <c r="N22" s="14">
        <v>0</v>
      </c>
      <c r="O22" s="12"/>
      <c r="P22" s="14">
        <v>0</v>
      </c>
      <c r="Q22" s="12"/>
      <c r="R22" s="14">
        <v>0</v>
      </c>
      <c r="S22" s="12"/>
      <c r="T22" s="14">
        <v>1450000</v>
      </c>
      <c r="U22" s="12"/>
      <c r="V22" s="14">
        <v>9630</v>
      </c>
      <c r="W22" s="12"/>
      <c r="X22" s="14">
        <v>7458167394</v>
      </c>
      <c r="Y22" s="12"/>
      <c r="Z22" s="14">
        <v>13855562145</v>
      </c>
      <c r="AA22" s="12"/>
      <c r="AB22" s="15">
        <f t="shared" si="0"/>
        <v>0.52036367078039691</v>
      </c>
    </row>
    <row r="23" spans="1:28" ht="21.75" customHeight="1" x14ac:dyDescent="0.2">
      <c r="A23" s="36" t="s">
        <v>33</v>
      </c>
      <c r="B23" s="36"/>
      <c r="C23" s="36"/>
      <c r="E23" s="40">
        <v>3250000</v>
      </c>
      <c r="F23" s="40"/>
      <c r="G23" s="12"/>
      <c r="H23" s="14">
        <v>24155644226</v>
      </c>
      <c r="I23" s="12"/>
      <c r="J23" s="14">
        <v>35828389025</v>
      </c>
      <c r="K23" s="12"/>
      <c r="L23" s="14">
        <v>0</v>
      </c>
      <c r="M23" s="12"/>
      <c r="N23" s="14">
        <v>0</v>
      </c>
      <c r="O23" s="12"/>
      <c r="P23" s="14">
        <v>0</v>
      </c>
      <c r="Q23" s="12"/>
      <c r="R23" s="14">
        <v>0</v>
      </c>
      <c r="S23" s="12"/>
      <c r="T23" s="14">
        <v>3250000</v>
      </c>
      <c r="U23" s="12"/>
      <c r="V23" s="14">
        <v>10770</v>
      </c>
      <c r="W23" s="12"/>
      <c r="X23" s="14">
        <v>24155644226</v>
      </c>
      <c r="Y23" s="12"/>
      <c r="Z23" s="14">
        <v>34731930675</v>
      </c>
      <c r="AA23" s="12"/>
      <c r="AB23" s="15">
        <f t="shared" si="0"/>
        <v>1.3044028636438461</v>
      </c>
    </row>
    <row r="24" spans="1:28" ht="21.75" customHeight="1" x14ac:dyDescent="0.2">
      <c r="A24" s="36" t="s">
        <v>34</v>
      </c>
      <c r="B24" s="36"/>
      <c r="C24" s="36"/>
      <c r="E24" s="40">
        <v>13356022</v>
      </c>
      <c r="F24" s="40"/>
      <c r="G24" s="12"/>
      <c r="H24" s="14">
        <v>35236670887</v>
      </c>
      <c r="I24" s="12"/>
      <c r="J24" s="14">
        <v>38618600774.125198</v>
      </c>
      <c r="K24" s="12"/>
      <c r="L24" s="14">
        <v>5100000</v>
      </c>
      <c r="M24" s="12"/>
      <c r="N24" s="14">
        <v>18920269573</v>
      </c>
      <c r="O24" s="12"/>
      <c r="P24" s="14">
        <v>0</v>
      </c>
      <c r="Q24" s="12"/>
      <c r="R24" s="14">
        <v>0</v>
      </c>
      <c r="S24" s="12"/>
      <c r="T24" s="14">
        <v>18456022</v>
      </c>
      <c r="U24" s="12"/>
      <c r="V24" s="14">
        <v>3540</v>
      </c>
      <c r="W24" s="12"/>
      <c r="X24" s="14">
        <v>54156940460</v>
      </c>
      <c r="Y24" s="12"/>
      <c r="Z24" s="14">
        <v>64829283602.787598</v>
      </c>
      <c r="AA24" s="12"/>
      <c r="AB24" s="15">
        <f t="shared" si="0"/>
        <v>2.4347481276162939</v>
      </c>
    </row>
    <row r="25" spans="1:28" ht="21.75" customHeight="1" x14ac:dyDescent="0.2">
      <c r="A25" s="36" t="s">
        <v>35</v>
      </c>
      <c r="B25" s="36"/>
      <c r="C25" s="36"/>
      <c r="E25" s="40">
        <v>3541351</v>
      </c>
      <c r="F25" s="40"/>
      <c r="G25" s="12"/>
      <c r="H25" s="14">
        <v>70707098940</v>
      </c>
      <c r="I25" s="12"/>
      <c r="J25" s="14">
        <v>64130068511.052498</v>
      </c>
      <c r="K25" s="12"/>
      <c r="L25" s="14">
        <v>0</v>
      </c>
      <c r="M25" s="12"/>
      <c r="N25" s="14">
        <v>0</v>
      </c>
      <c r="O25" s="12"/>
      <c r="P25" s="14">
        <v>0</v>
      </c>
      <c r="Q25" s="12"/>
      <c r="R25" s="14">
        <v>0</v>
      </c>
      <c r="S25" s="12"/>
      <c r="T25" s="14">
        <v>3541351</v>
      </c>
      <c r="U25" s="12"/>
      <c r="V25" s="14">
        <v>23400</v>
      </c>
      <c r="W25" s="12"/>
      <c r="X25" s="14">
        <v>70707098940</v>
      </c>
      <c r="Y25" s="12"/>
      <c r="Z25" s="14">
        <v>82227046748.417999</v>
      </c>
      <c r="AA25" s="12"/>
      <c r="AB25" s="15">
        <f t="shared" si="0"/>
        <v>3.0881437675106391</v>
      </c>
    </row>
    <row r="26" spans="1:28" ht="21.75" customHeight="1" x14ac:dyDescent="0.2">
      <c r="A26" s="36" t="s">
        <v>36</v>
      </c>
      <c r="B26" s="36"/>
      <c r="C26" s="36"/>
      <c r="E26" s="40">
        <v>3396928</v>
      </c>
      <c r="F26" s="40"/>
      <c r="G26" s="12"/>
      <c r="H26" s="14">
        <v>43076344490</v>
      </c>
      <c r="I26" s="12"/>
      <c r="J26" s="14">
        <v>64885392621.279999</v>
      </c>
      <c r="K26" s="12"/>
      <c r="L26" s="14">
        <v>0</v>
      </c>
      <c r="M26" s="12"/>
      <c r="N26" s="14">
        <v>0</v>
      </c>
      <c r="O26" s="12"/>
      <c r="P26" s="14">
        <v>0</v>
      </c>
      <c r="Q26" s="12"/>
      <c r="R26" s="14">
        <v>0</v>
      </c>
      <c r="S26" s="12"/>
      <c r="T26" s="14">
        <v>3396928</v>
      </c>
      <c r="U26" s="12"/>
      <c r="V26" s="14">
        <v>20490</v>
      </c>
      <c r="W26" s="12"/>
      <c r="X26" s="14">
        <v>43076344490</v>
      </c>
      <c r="Y26" s="12"/>
      <c r="Z26" s="14">
        <v>69065023107.014404</v>
      </c>
      <c r="AA26" s="12"/>
      <c r="AB26" s="15">
        <f t="shared" si="0"/>
        <v>2.5938268379437845</v>
      </c>
    </row>
    <row r="27" spans="1:28" ht="21.75" customHeight="1" x14ac:dyDescent="0.2">
      <c r="A27" s="36" t="s">
        <v>37</v>
      </c>
      <c r="B27" s="36"/>
      <c r="C27" s="36"/>
      <c r="E27" s="40">
        <v>7327921</v>
      </c>
      <c r="F27" s="40"/>
      <c r="G27" s="12"/>
      <c r="H27" s="14">
        <v>39216845072</v>
      </c>
      <c r="I27" s="12"/>
      <c r="J27" s="14">
        <v>49081114152.022499</v>
      </c>
      <c r="K27" s="12"/>
      <c r="L27" s="14">
        <v>0</v>
      </c>
      <c r="M27" s="12"/>
      <c r="N27" s="14">
        <v>0</v>
      </c>
      <c r="O27" s="12"/>
      <c r="P27" s="14">
        <v>0</v>
      </c>
      <c r="Q27" s="12"/>
      <c r="R27" s="14">
        <v>0</v>
      </c>
      <c r="S27" s="12"/>
      <c r="T27" s="14">
        <v>7327921</v>
      </c>
      <c r="U27" s="12"/>
      <c r="V27" s="14">
        <v>7320</v>
      </c>
      <c r="W27" s="12"/>
      <c r="X27" s="14">
        <v>39216845072</v>
      </c>
      <c r="Y27" s="12"/>
      <c r="Z27" s="14">
        <v>53225741569.304398</v>
      </c>
      <c r="AA27" s="12"/>
      <c r="AB27" s="15">
        <f t="shared" si="0"/>
        <v>1.9989620033573889</v>
      </c>
    </row>
    <row r="28" spans="1:28" ht="21.75" customHeight="1" x14ac:dyDescent="0.2">
      <c r="A28" s="36" t="s">
        <v>38</v>
      </c>
      <c r="B28" s="36"/>
      <c r="C28" s="36"/>
      <c r="E28" s="40">
        <v>446091</v>
      </c>
      <c r="F28" s="40"/>
      <c r="G28" s="12"/>
      <c r="H28" s="14">
        <v>9938416882</v>
      </c>
      <c r="I28" s="12"/>
      <c r="J28" s="14">
        <v>71309741639.427002</v>
      </c>
      <c r="K28" s="12"/>
      <c r="L28" s="14">
        <v>0</v>
      </c>
      <c r="M28" s="12"/>
      <c r="N28" s="14">
        <v>0</v>
      </c>
      <c r="O28" s="12"/>
      <c r="P28" s="14">
        <v>0</v>
      </c>
      <c r="Q28" s="12"/>
      <c r="R28" s="14">
        <v>0</v>
      </c>
      <c r="S28" s="12"/>
      <c r="T28" s="14">
        <v>446091</v>
      </c>
      <c r="U28" s="12"/>
      <c r="V28" s="14">
        <v>161100</v>
      </c>
      <c r="W28" s="12"/>
      <c r="X28" s="14">
        <v>9938416882</v>
      </c>
      <c r="Y28" s="12"/>
      <c r="Z28" s="14">
        <v>71309741639.427002</v>
      </c>
      <c r="AA28" s="12"/>
      <c r="AB28" s="15">
        <f t="shared" si="0"/>
        <v>2.6781301641582695</v>
      </c>
    </row>
    <row r="29" spans="1:28" ht="21.75" customHeight="1" x14ac:dyDescent="0.2">
      <c r="A29" s="36" t="s">
        <v>39</v>
      </c>
      <c r="B29" s="36"/>
      <c r="C29" s="36"/>
      <c r="E29" s="40">
        <v>371000</v>
      </c>
      <c r="F29" s="40"/>
      <c r="G29" s="12"/>
      <c r="H29" s="14">
        <v>65461987373</v>
      </c>
      <c r="I29" s="12"/>
      <c r="J29" s="14">
        <v>71564893848</v>
      </c>
      <c r="K29" s="12"/>
      <c r="L29" s="14">
        <v>0</v>
      </c>
      <c r="M29" s="12"/>
      <c r="N29" s="14">
        <v>0</v>
      </c>
      <c r="O29" s="12"/>
      <c r="P29" s="14">
        <v>0</v>
      </c>
      <c r="Q29" s="12"/>
      <c r="R29" s="14">
        <v>0</v>
      </c>
      <c r="S29" s="12"/>
      <c r="T29" s="14">
        <v>371000</v>
      </c>
      <c r="U29" s="12"/>
      <c r="V29" s="14">
        <v>213100</v>
      </c>
      <c r="W29" s="12"/>
      <c r="X29" s="14">
        <v>65461987373</v>
      </c>
      <c r="Y29" s="12"/>
      <c r="Z29" s="14">
        <v>78448965427</v>
      </c>
      <c r="AA29" s="12"/>
      <c r="AB29" s="15">
        <f t="shared" si="0"/>
        <v>2.9462530059272574</v>
      </c>
    </row>
    <row r="30" spans="1:28" ht="21.75" customHeight="1" x14ac:dyDescent="0.2">
      <c r="A30" s="36" t="s">
        <v>40</v>
      </c>
      <c r="B30" s="36"/>
      <c r="C30" s="36"/>
      <c r="E30" s="40">
        <v>9290364</v>
      </c>
      <c r="F30" s="40"/>
      <c r="G30" s="12"/>
      <c r="H30" s="14">
        <v>21516822763</v>
      </c>
      <c r="I30" s="12"/>
      <c r="J30" s="14">
        <v>73656210395.377197</v>
      </c>
      <c r="K30" s="12"/>
      <c r="L30" s="14">
        <v>0</v>
      </c>
      <c r="M30" s="12"/>
      <c r="N30" s="14">
        <v>0</v>
      </c>
      <c r="O30" s="12"/>
      <c r="P30" s="14">
        <v>0</v>
      </c>
      <c r="Q30" s="12"/>
      <c r="R30" s="14">
        <v>0</v>
      </c>
      <c r="S30" s="12"/>
      <c r="T30" s="14">
        <v>9290364</v>
      </c>
      <c r="U30" s="12"/>
      <c r="V30" s="14">
        <v>8750</v>
      </c>
      <c r="W30" s="12"/>
      <c r="X30" s="14">
        <v>21516822763</v>
      </c>
      <c r="Y30" s="12"/>
      <c r="Z30" s="14">
        <v>80662308004.949997</v>
      </c>
      <c r="AA30" s="12"/>
      <c r="AB30" s="15">
        <f t="shared" si="0"/>
        <v>3.0293779673329002</v>
      </c>
    </row>
    <row r="31" spans="1:28" ht="21.75" customHeight="1" x14ac:dyDescent="0.2">
      <c r="A31" s="36" t="s">
        <v>41</v>
      </c>
      <c r="B31" s="36"/>
      <c r="C31" s="36"/>
      <c r="E31" s="40">
        <v>1882479</v>
      </c>
      <c r="F31" s="40"/>
      <c r="G31" s="12"/>
      <c r="H31" s="14">
        <v>21531184347</v>
      </c>
      <c r="I31" s="12"/>
      <c r="J31" s="14">
        <v>7161633794.7232199</v>
      </c>
      <c r="K31" s="12"/>
      <c r="L31" s="14">
        <v>0</v>
      </c>
      <c r="M31" s="12"/>
      <c r="N31" s="14">
        <v>0</v>
      </c>
      <c r="O31" s="12"/>
      <c r="P31" s="14">
        <v>-1882479</v>
      </c>
      <c r="Q31" s="12"/>
      <c r="R31" s="14">
        <v>20222983982</v>
      </c>
      <c r="S31" s="12"/>
      <c r="T31" s="14">
        <v>0</v>
      </c>
      <c r="U31" s="12"/>
      <c r="V31" s="14">
        <v>0</v>
      </c>
      <c r="W31" s="12"/>
      <c r="X31" s="14">
        <v>0</v>
      </c>
      <c r="Y31" s="12"/>
      <c r="Z31" s="14">
        <v>0</v>
      </c>
      <c r="AA31" s="12"/>
      <c r="AB31" s="15">
        <f t="shared" si="0"/>
        <v>0</v>
      </c>
    </row>
    <row r="32" spans="1:28" ht="21.75" customHeight="1" x14ac:dyDescent="0.2">
      <c r="A32" s="36" t="s">
        <v>42</v>
      </c>
      <c r="B32" s="36"/>
      <c r="C32" s="36"/>
      <c r="E32" s="40">
        <v>34413446</v>
      </c>
      <c r="F32" s="40"/>
      <c r="G32" s="12"/>
      <c r="H32" s="14">
        <v>70641940224</v>
      </c>
      <c r="I32" s="12"/>
      <c r="J32" s="14">
        <v>86495440348.109894</v>
      </c>
      <c r="K32" s="12"/>
      <c r="L32" s="14">
        <v>6350000</v>
      </c>
      <c r="M32" s="12"/>
      <c r="N32" s="14">
        <v>20030318933</v>
      </c>
      <c r="O32" s="12"/>
      <c r="P32" s="14">
        <v>0</v>
      </c>
      <c r="Q32" s="12"/>
      <c r="R32" s="14">
        <v>0</v>
      </c>
      <c r="S32" s="12"/>
      <c r="T32" s="14">
        <v>40763446</v>
      </c>
      <c r="U32" s="12"/>
      <c r="V32" s="14">
        <v>3260</v>
      </c>
      <c r="W32" s="12"/>
      <c r="X32" s="14">
        <v>90672259157</v>
      </c>
      <c r="Y32" s="12"/>
      <c r="Z32" s="14">
        <v>131861603273.489</v>
      </c>
      <c r="AA32" s="12"/>
      <c r="AB32" s="15">
        <f t="shared" si="0"/>
        <v>4.9522341422388489</v>
      </c>
    </row>
    <row r="33" spans="1:28" ht="21.75" customHeight="1" x14ac:dyDescent="0.2">
      <c r="A33" s="36" t="s">
        <v>43</v>
      </c>
      <c r="B33" s="36"/>
      <c r="C33" s="36"/>
      <c r="E33" s="40">
        <v>1716592</v>
      </c>
      <c r="F33" s="40"/>
      <c r="G33" s="12"/>
      <c r="H33" s="14">
        <v>15629916823</v>
      </c>
      <c r="I33" s="12"/>
      <c r="J33" s="14">
        <v>43264397693.536003</v>
      </c>
      <c r="K33" s="12"/>
      <c r="L33" s="14">
        <v>0</v>
      </c>
      <c r="M33" s="12"/>
      <c r="N33" s="14">
        <v>0</v>
      </c>
      <c r="O33" s="12"/>
      <c r="P33" s="14">
        <v>0</v>
      </c>
      <c r="Q33" s="12"/>
      <c r="R33" s="14">
        <v>0</v>
      </c>
      <c r="S33" s="12"/>
      <c r="T33" s="14">
        <v>1716592</v>
      </c>
      <c r="U33" s="12"/>
      <c r="V33" s="14">
        <v>28720</v>
      </c>
      <c r="W33" s="12"/>
      <c r="X33" s="14">
        <v>15629916823</v>
      </c>
      <c r="Y33" s="12"/>
      <c r="Z33" s="14">
        <v>48919429203.084801</v>
      </c>
      <c r="AA33" s="12"/>
      <c r="AB33" s="15">
        <f t="shared" si="0"/>
        <v>1.8372328373399933</v>
      </c>
    </row>
    <row r="34" spans="1:28" ht="21.75" customHeight="1" x14ac:dyDescent="0.2">
      <c r="A34" s="36" t="s">
        <v>44</v>
      </c>
      <c r="B34" s="36"/>
      <c r="C34" s="36"/>
      <c r="E34" s="40">
        <v>15571808</v>
      </c>
      <c r="F34" s="40"/>
      <c r="G34" s="12"/>
      <c r="H34" s="14">
        <v>40634855069</v>
      </c>
      <c r="I34" s="12"/>
      <c r="J34" s="14">
        <v>37701508534.950401</v>
      </c>
      <c r="K34" s="12"/>
      <c r="L34" s="14">
        <v>0</v>
      </c>
      <c r="M34" s="12"/>
      <c r="N34" s="14">
        <v>0</v>
      </c>
      <c r="O34" s="12"/>
      <c r="P34" s="14">
        <v>0</v>
      </c>
      <c r="Q34" s="12"/>
      <c r="R34" s="14">
        <v>0</v>
      </c>
      <c r="S34" s="12"/>
      <c r="T34" s="14">
        <v>15571808</v>
      </c>
      <c r="U34" s="12"/>
      <c r="V34" s="14">
        <v>2509</v>
      </c>
      <c r="W34" s="12"/>
      <c r="X34" s="14">
        <v>40634855069</v>
      </c>
      <c r="Y34" s="12"/>
      <c r="Z34" s="14">
        <v>38767657751.7174</v>
      </c>
      <c r="AA34" s="12"/>
      <c r="AB34" s="15">
        <f t="shared" si="0"/>
        <v>1.4559698469196809</v>
      </c>
    </row>
    <row r="35" spans="1:28" ht="21.75" customHeight="1" x14ac:dyDescent="0.2">
      <c r="A35" s="36" t="s">
        <v>45</v>
      </c>
      <c r="B35" s="36"/>
      <c r="C35" s="36"/>
      <c r="E35" s="40">
        <v>1473000</v>
      </c>
      <c r="F35" s="40"/>
      <c r="G35" s="12"/>
      <c r="H35" s="14">
        <v>29545240599</v>
      </c>
      <c r="I35" s="12"/>
      <c r="J35" s="14">
        <v>50294127761.099998</v>
      </c>
      <c r="K35" s="12"/>
      <c r="L35" s="14">
        <v>0</v>
      </c>
      <c r="M35" s="12"/>
      <c r="N35" s="14">
        <v>0</v>
      </c>
      <c r="O35" s="12"/>
      <c r="P35" s="14">
        <v>0</v>
      </c>
      <c r="Q35" s="12"/>
      <c r="R35" s="14">
        <v>0</v>
      </c>
      <c r="S35" s="12"/>
      <c r="T35" s="14">
        <v>1473000</v>
      </c>
      <c r="U35" s="12"/>
      <c r="V35" s="14">
        <v>38400</v>
      </c>
      <c r="W35" s="12"/>
      <c r="X35" s="14">
        <v>29545240599</v>
      </c>
      <c r="Y35" s="12"/>
      <c r="Z35" s="14">
        <v>56125966464</v>
      </c>
      <c r="AA35" s="12"/>
      <c r="AB35" s="15">
        <f t="shared" si="0"/>
        <v>2.1078837242156871</v>
      </c>
    </row>
    <row r="36" spans="1:28" ht="21.75" customHeight="1" x14ac:dyDescent="0.2">
      <c r="A36" s="36" t="s">
        <v>46</v>
      </c>
      <c r="B36" s="36"/>
      <c r="C36" s="36"/>
      <c r="E36" s="40">
        <v>12636429</v>
      </c>
      <c r="F36" s="40"/>
      <c r="G36" s="12"/>
      <c r="H36" s="14">
        <v>52193573269</v>
      </c>
      <c r="I36" s="12"/>
      <c r="J36" s="14">
        <v>240493213565.45901</v>
      </c>
      <c r="K36" s="12"/>
      <c r="L36" s="14">
        <v>0</v>
      </c>
      <c r="M36" s="12"/>
      <c r="N36" s="14">
        <v>0</v>
      </c>
      <c r="O36" s="12"/>
      <c r="P36" s="14">
        <v>-910000</v>
      </c>
      <c r="Q36" s="12"/>
      <c r="R36" s="14">
        <v>20009720002</v>
      </c>
      <c r="S36" s="12"/>
      <c r="T36" s="14">
        <v>11726429</v>
      </c>
      <c r="U36" s="12"/>
      <c r="V36" s="14">
        <v>24310</v>
      </c>
      <c r="W36" s="12"/>
      <c r="X36" s="14">
        <v>48434904448</v>
      </c>
      <c r="Y36" s="12"/>
      <c r="Z36" s="14">
        <v>282865901840.10699</v>
      </c>
      <c r="AA36" s="12"/>
      <c r="AB36" s="15">
        <f t="shared" si="0"/>
        <v>10.623397122378215</v>
      </c>
    </row>
    <row r="37" spans="1:28" ht="21.75" customHeight="1" x14ac:dyDescent="0.2">
      <c r="A37" s="36" t="s">
        <v>47</v>
      </c>
      <c r="B37" s="36"/>
      <c r="C37" s="36"/>
      <c r="E37" s="40">
        <v>2004728</v>
      </c>
      <c r="F37" s="40"/>
      <c r="G37" s="12"/>
      <c r="H37" s="14">
        <v>27291208892</v>
      </c>
      <c r="I37" s="12"/>
      <c r="J37" s="14">
        <v>83050413144.380005</v>
      </c>
      <c r="K37" s="12"/>
      <c r="L37" s="14">
        <v>5061938</v>
      </c>
      <c r="M37" s="12"/>
      <c r="N37" s="14">
        <v>0</v>
      </c>
      <c r="O37" s="12"/>
      <c r="P37" s="14">
        <v>0</v>
      </c>
      <c r="Q37" s="12"/>
      <c r="R37" s="14">
        <v>0</v>
      </c>
      <c r="S37" s="12"/>
      <c r="T37" s="14">
        <v>7066666</v>
      </c>
      <c r="U37" s="12"/>
      <c r="V37" s="14">
        <v>12196</v>
      </c>
      <c r="W37" s="12"/>
      <c r="X37" s="14">
        <v>27291208892</v>
      </c>
      <c r="Y37" s="12"/>
      <c r="Z37" s="14">
        <v>85518848033.516693</v>
      </c>
      <c r="AA37" s="12"/>
      <c r="AB37" s="15">
        <f t="shared" si="0"/>
        <v>3.2117716493870683</v>
      </c>
    </row>
    <row r="38" spans="1:28" ht="21.75" customHeight="1" x14ac:dyDescent="0.2">
      <c r="A38" s="36" t="s">
        <v>48</v>
      </c>
      <c r="B38" s="36"/>
      <c r="C38" s="36"/>
      <c r="E38" s="40">
        <v>2674134</v>
      </c>
      <c r="F38" s="40"/>
      <c r="G38" s="12"/>
      <c r="H38" s="14">
        <v>33471359576</v>
      </c>
      <c r="I38" s="12"/>
      <c r="J38" s="14">
        <v>62329844558.7882</v>
      </c>
      <c r="K38" s="12"/>
      <c r="L38" s="14">
        <v>0</v>
      </c>
      <c r="M38" s="12"/>
      <c r="N38" s="14">
        <v>0</v>
      </c>
      <c r="O38" s="12"/>
      <c r="P38" s="14">
        <v>0</v>
      </c>
      <c r="Q38" s="12"/>
      <c r="R38" s="14">
        <v>0</v>
      </c>
      <c r="S38" s="12"/>
      <c r="T38" s="14">
        <v>2674134</v>
      </c>
      <c r="U38" s="12"/>
      <c r="V38" s="14">
        <v>28410</v>
      </c>
      <c r="W38" s="12"/>
      <c r="X38" s="14">
        <v>33471359576</v>
      </c>
      <c r="Y38" s="12"/>
      <c r="Z38" s="14">
        <v>75384882244.153793</v>
      </c>
      <c r="AA38" s="12"/>
      <c r="AB38" s="15">
        <f t="shared" si="0"/>
        <v>2.8311773737792167</v>
      </c>
    </row>
    <row r="39" spans="1:28" ht="21.75" customHeight="1" x14ac:dyDescent="0.2">
      <c r="A39" s="36" t="s">
        <v>49</v>
      </c>
      <c r="B39" s="36"/>
      <c r="C39" s="36"/>
      <c r="E39" s="40">
        <v>6238343</v>
      </c>
      <c r="F39" s="40"/>
      <c r="G39" s="12"/>
      <c r="H39" s="14">
        <v>19932859164</v>
      </c>
      <c r="I39" s="12"/>
      <c r="J39" s="14">
        <v>38873957422.070801</v>
      </c>
      <c r="K39" s="12"/>
      <c r="L39" s="14">
        <v>0</v>
      </c>
      <c r="M39" s="12"/>
      <c r="N39" s="14">
        <v>0</v>
      </c>
      <c r="O39" s="12"/>
      <c r="P39" s="14">
        <v>0</v>
      </c>
      <c r="Q39" s="12"/>
      <c r="R39" s="14">
        <v>0</v>
      </c>
      <c r="S39" s="12"/>
      <c r="T39" s="14">
        <v>6238343</v>
      </c>
      <c r="U39" s="12"/>
      <c r="V39" s="14">
        <v>6760</v>
      </c>
      <c r="W39" s="12"/>
      <c r="X39" s="14">
        <v>19932859164</v>
      </c>
      <c r="Y39" s="12"/>
      <c r="Z39" s="14">
        <v>41845215314.203598</v>
      </c>
      <c r="AA39" s="12"/>
      <c r="AB39" s="15">
        <f t="shared" si="0"/>
        <v>1.5715515269333784</v>
      </c>
    </row>
    <row r="40" spans="1:28" ht="21.75" customHeight="1" x14ac:dyDescent="0.2">
      <c r="A40" s="36" t="s">
        <v>50</v>
      </c>
      <c r="B40" s="36"/>
      <c r="C40" s="36"/>
      <c r="E40" s="40">
        <v>6250000</v>
      </c>
      <c r="F40" s="40"/>
      <c r="G40" s="12"/>
      <c r="H40" s="14">
        <v>35251005957</v>
      </c>
      <c r="I40" s="12"/>
      <c r="J40" s="14">
        <v>48931314375</v>
      </c>
      <c r="K40" s="12"/>
      <c r="L40" s="14">
        <v>0</v>
      </c>
      <c r="M40" s="12"/>
      <c r="N40" s="14">
        <v>0</v>
      </c>
      <c r="O40" s="12"/>
      <c r="P40" s="14">
        <v>0</v>
      </c>
      <c r="Q40" s="12"/>
      <c r="R40" s="14">
        <v>0</v>
      </c>
      <c r="S40" s="12"/>
      <c r="T40" s="14">
        <v>6250000</v>
      </c>
      <c r="U40" s="12"/>
      <c r="V40" s="14">
        <v>8030</v>
      </c>
      <c r="W40" s="12"/>
      <c r="X40" s="14">
        <v>35251005957</v>
      </c>
      <c r="Y40" s="12"/>
      <c r="Z40" s="14">
        <v>49799550625</v>
      </c>
      <c r="AA40" s="12"/>
      <c r="AB40" s="15">
        <f t="shared" si="0"/>
        <v>1.8702869429076643</v>
      </c>
    </row>
    <row r="41" spans="1:28" ht="21.75" customHeight="1" x14ac:dyDescent="0.2">
      <c r="A41" s="36" t="s">
        <v>51</v>
      </c>
      <c r="B41" s="36"/>
      <c r="C41" s="36"/>
      <c r="E41" s="40">
        <v>125000</v>
      </c>
      <c r="F41" s="40"/>
      <c r="G41" s="12"/>
      <c r="H41" s="14">
        <v>4912955600</v>
      </c>
      <c r="I41" s="12"/>
      <c r="J41" s="14">
        <v>6062769700</v>
      </c>
      <c r="K41" s="12"/>
      <c r="L41" s="14">
        <v>0</v>
      </c>
      <c r="M41" s="12"/>
      <c r="N41" s="14">
        <v>0</v>
      </c>
      <c r="O41" s="12"/>
      <c r="P41" s="14">
        <v>0</v>
      </c>
      <c r="Q41" s="12"/>
      <c r="R41" s="14">
        <v>0</v>
      </c>
      <c r="S41" s="12"/>
      <c r="T41" s="14">
        <v>125000</v>
      </c>
      <c r="U41" s="12"/>
      <c r="V41" s="14">
        <v>51140</v>
      </c>
      <c r="W41" s="12"/>
      <c r="X41" s="14">
        <v>4912955600</v>
      </c>
      <c r="Y41" s="12"/>
      <c r="Z41" s="14">
        <v>6343085975</v>
      </c>
      <c r="AA41" s="12"/>
      <c r="AB41" s="15">
        <f t="shared" si="0"/>
        <v>0.23822284996338222</v>
      </c>
    </row>
    <row r="42" spans="1:28" ht="21.75" customHeight="1" x14ac:dyDescent="0.2">
      <c r="A42" s="36" t="s">
        <v>52</v>
      </c>
      <c r="B42" s="36"/>
      <c r="C42" s="36"/>
      <c r="E42" s="40">
        <v>219000</v>
      </c>
      <c r="F42" s="40"/>
      <c r="G42" s="12"/>
      <c r="H42" s="14">
        <v>5291854763</v>
      </c>
      <c r="I42" s="12"/>
      <c r="J42" s="14">
        <f>5975946075-10</f>
        <v>5975946065</v>
      </c>
      <c r="K42" s="12"/>
      <c r="L42" s="14">
        <v>0</v>
      </c>
      <c r="M42" s="12"/>
      <c r="N42" s="14">
        <v>0</v>
      </c>
      <c r="O42" s="12"/>
      <c r="P42" s="14">
        <v>0</v>
      </c>
      <c r="Q42" s="12"/>
      <c r="R42" s="14">
        <v>0</v>
      </c>
      <c r="S42" s="12"/>
      <c r="T42" s="14">
        <v>219000</v>
      </c>
      <c r="U42" s="12"/>
      <c r="V42" s="14">
        <v>30070</v>
      </c>
      <c r="W42" s="12"/>
      <c r="X42" s="14">
        <v>5291854763</v>
      </c>
      <c r="Y42" s="12"/>
      <c r="Z42" s="14">
        <v>6534425399.1000004</v>
      </c>
      <c r="AA42" s="12"/>
      <c r="AB42" s="15">
        <f t="shared" si="0"/>
        <v>0.24540885108320062</v>
      </c>
    </row>
    <row r="43" spans="1:28" ht="21.75" customHeight="1" x14ac:dyDescent="0.2">
      <c r="A43" s="36" t="s">
        <v>53</v>
      </c>
      <c r="B43" s="36"/>
      <c r="C43" s="36"/>
      <c r="E43" s="40">
        <v>0</v>
      </c>
      <c r="F43" s="40"/>
      <c r="G43" s="12"/>
      <c r="H43" s="14">
        <v>0</v>
      </c>
      <c r="I43" s="12"/>
      <c r="J43" s="14">
        <v>0</v>
      </c>
      <c r="K43" s="12"/>
      <c r="L43" s="14">
        <v>2928000</v>
      </c>
      <c r="M43" s="12"/>
      <c r="N43" s="14">
        <v>40093876999</v>
      </c>
      <c r="O43" s="12"/>
      <c r="P43" s="14">
        <v>0</v>
      </c>
      <c r="Q43" s="12"/>
      <c r="R43" s="14">
        <v>0</v>
      </c>
      <c r="S43" s="12"/>
      <c r="T43" s="14">
        <v>2928000</v>
      </c>
      <c r="U43" s="12"/>
      <c r="V43" s="14">
        <v>13650</v>
      </c>
      <c r="W43" s="12"/>
      <c r="X43" s="14">
        <v>40093876999</v>
      </c>
      <c r="Y43" s="12"/>
      <c r="Z43" s="14">
        <v>39658253544</v>
      </c>
      <c r="AA43" s="12"/>
      <c r="AB43" s="15">
        <f t="shared" si="0"/>
        <v>1.4894173310999592</v>
      </c>
    </row>
    <row r="44" spans="1:28" ht="21.75" customHeight="1" x14ac:dyDescent="0.2">
      <c r="A44" s="36" t="s">
        <v>54</v>
      </c>
      <c r="B44" s="36"/>
      <c r="C44" s="36"/>
      <c r="E44" s="40">
        <v>0</v>
      </c>
      <c r="F44" s="40"/>
      <c r="G44" s="12"/>
      <c r="H44" s="14">
        <v>0</v>
      </c>
      <c r="I44" s="12"/>
      <c r="J44" s="14">
        <v>0</v>
      </c>
      <c r="K44" s="12"/>
      <c r="L44" s="14">
        <v>3910000</v>
      </c>
      <c r="M44" s="12"/>
      <c r="N44" s="14">
        <v>37635245184</v>
      </c>
      <c r="O44" s="12"/>
      <c r="P44" s="14">
        <v>0</v>
      </c>
      <c r="Q44" s="12"/>
      <c r="R44" s="14">
        <v>0</v>
      </c>
      <c r="S44" s="12"/>
      <c r="T44" s="14">
        <v>3910000</v>
      </c>
      <c r="U44" s="12"/>
      <c r="V44" s="14">
        <v>11380</v>
      </c>
      <c r="W44" s="12"/>
      <c r="X44" s="14">
        <v>37635245184</v>
      </c>
      <c r="Y44" s="12"/>
      <c r="Z44" s="14">
        <v>44151847466</v>
      </c>
      <c r="AA44" s="12"/>
      <c r="AB44" s="15">
        <f t="shared" si="0"/>
        <v>1.6581800997107019</v>
      </c>
    </row>
    <row r="45" spans="1:28" ht="21.75" customHeight="1" x14ac:dyDescent="0.2">
      <c r="A45" s="37" t="s">
        <v>55</v>
      </c>
      <c r="B45" s="37"/>
      <c r="C45" s="37"/>
      <c r="D45" s="8"/>
      <c r="E45" s="40">
        <v>0</v>
      </c>
      <c r="F45" s="44"/>
      <c r="G45" s="12"/>
      <c r="H45" s="16">
        <v>0</v>
      </c>
      <c r="I45" s="12"/>
      <c r="J45" s="16">
        <v>0</v>
      </c>
      <c r="K45" s="12"/>
      <c r="L45" s="45">
        <v>3450000</v>
      </c>
      <c r="M45" s="12"/>
      <c r="N45" s="16">
        <v>40274704919</v>
      </c>
      <c r="O45" s="12"/>
      <c r="P45" s="45">
        <v>0</v>
      </c>
      <c r="Q45" s="12"/>
      <c r="R45" s="16">
        <v>0</v>
      </c>
      <c r="S45" s="12"/>
      <c r="T45" s="45">
        <v>3450000</v>
      </c>
      <c r="U45" s="12"/>
      <c r="V45" s="45">
        <v>11600</v>
      </c>
      <c r="W45" s="12"/>
      <c r="X45" s="16">
        <v>40274704919</v>
      </c>
      <c r="Y45" s="12"/>
      <c r="Z45" s="16">
        <f>39710645400-10</f>
        <v>39710645390</v>
      </c>
      <c r="AA45" s="12"/>
      <c r="AB45" s="17">
        <f t="shared" si="0"/>
        <v>1.4913849750698114</v>
      </c>
    </row>
    <row r="46" spans="1:28" ht="21.75" customHeight="1" x14ac:dyDescent="0.2">
      <c r="A46" s="34" t="s">
        <v>56</v>
      </c>
      <c r="B46" s="34"/>
      <c r="C46" s="34"/>
      <c r="D46" s="34"/>
      <c r="E46" s="12"/>
      <c r="F46" s="45"/>
      <c r="G46" s="12"/>
      <c r="H46" s="18">
        <v>1100424310706</v>
      </c>
      <c r="I46" s="12"/>
      <c r="J46" s="18">
        <f>SUM(J9:J45)</f>
        <v>2081368619827.2446</v>
      </c>
      <c r="K46" s="12"/>
      <c r="L46" s="45"/>
      <c r="M46" s="12"/>
      <c r="N46" s="18">
        <v>218027481626</v>
      </c>
      <c r="O46" s="12"/>
      <c r="P46" s="45"/>
      <c r="Q46" s="12"/>
      <c r="R46" s="18">
        <v>89830556131</v>
      </c>
      <c r="S46" s="12"/>
      <c r="T46" s="45"/>
      <c r="U46" s="12"/>
      <c r="V46" s="45"/>
      <c r="W46" s="12"/>
      <c r="X46" s="18">
        <v>1280093362438</v>
      </c>
      <c r="Y46" s="12"/>
      <c r="Z46" s="18">
        <f>SUM(Z9:Z45)</f>
        <v>2502613996662.7021</v>
      </c>
      <c r="AA46" s="12"/>
      <c r="AB46" s="19">
        <f>SUM(AB9:AB45)</f>
        <v>93.988926051603642</v>
      </c>
    </row>
    <row r="48" spans="1:28" x14ac:dyDescent="0.2">
      <c r="H48" s="22"/>
      <c r="Z48" s="22"/>
    </row>
    <row r="49" spans="8:26" x14ac:dyDescent="0.2">
      <c r="H49" s="22"/>
      <c r="J49" s="22"/>
      <c r="X49" s="22"/>
      <c r="Z49" s="22"/>
    </row>
    <row r="51" spans="8:26" x14ac:dyDescent="0.2">
      <c r="H51" s="22"/>
      <c r="X51" s="22"/>
      <c r="Z51" s="22"/>
    </row>
  </sheetData>
  <mergeCells count="88">
    <mergeCell ref="A44:C44"/>
    <mergeCell ref="E44:F44"/>
    <mergeCell ref="A45:C45"/>
    <mergeCell ref="E45:F45"/>
    <mergeCell ref="A46:D46"/>
    <mergeCell ref="A41:C41"/>
    <mergeCell ref="E41:F41"/>
    <mergeCell ref="A42:C42"/>
    <mergeCell ref="E42:F42"/>
    <mergeCell ref="A43:C43"/>
    <mergeCell ref="E43:F43"/>
    <mergeCell ref="A38:C38"/>
    <mergeCell ref="E38:F38"/>
    <mergeCell ref="A39:C39"/>
    <mergeCell ref="E39:F39"/>
    <mergeCell ref="A40:C40"/>
    <mergeCell ref="E40:F40"/>
    <mergeCell ref="A35:C35"/>
    <mergeCell ref="E35:F35"/>
    <mergeCell ref="A36:C36"/>
    <mergeCell ref="E36:F36"/>
    <mergeCell ref="A37:C37"/>
    <mergeCell ref="E37:F37"/>
    <mergeCell ref="A32:C32"/>
    <mergeCell ref="E32:F32"/>
    <mergeCell ref="A33:C33"/>
    <mergeCell ref="E33:F33"/>
    <mergeCell ref="A34:C34"/>
    <mergeCell ref="E34:F34"/>
    <mergeCell ref="A29:C29"/>
    <mergeCell ref="E29:F29"/>
    <mergeCell ref="A30:C30"/>
    <mergeCell ref="E30:F30"/>
    <mergeCell ref="A31:C31"/>
    <mergeCell ref="E31:F31"/>
    <mergeCell ref="A26:C26"/>
    <mergeCell ref="E26:F26"/>
    <mergeCell ref="A27:C27"/>
    <mergeCell ref="E27:F27"/>
    <mergeCell ref="A28:C28"/>
    <mergeCell ref="E28:F28"/>
    <mergeCell ref="A23:C23"/>
    <mergeCell ref="E23:F23"/>
    <mergeCell ref="A24:C24"/>
    <mergeCell ref="E24:F24"/>
    <mergeCell ref="A25:C25"/>
    <mergeCell ref="E25:F25"/>
    <mergeCell ref="A20:C20"/>
    <mergeCell ref="E20:F20"/>
    <mergeCell ref="A21:C21"/>
    <mergeCell ref="E21:F21"/>
    <mergeCell ref="A22:C22"/>
    <mergeCell ref="E22:F22"/>
    <mergeCell ref="A17:C17"/>
    <mergeCell ref="E17:F17"/>
    <mergeCell ref="A18:C18"/>
    <mergeCell ref="E18:F18"/>
    <mergeCell ref="A19:C19"/>
    <mergeCell ref="E19:F19"/>
    <mergeCell ref="A14:C14"/>
    <mergeCell ref="E14:F14"/>
    <mergeCell ref="A15:C15"/>
    <mergeCell ref="E15:F15"/>
    <mergeCell ref="A16:C16"/>
    <mergeCell ref="E16:F16"/>
    <mergeCell ref="A11:C11"/>
    <mergeCell ref="E11:F11"/>
    <mergeCell ref="A12:C12"/>
    <mergeCell ref="E12:F12"/>
    <mergeCell ref="A13:C13"/>
    <mergeCell ref="E13:F13"/>
    <mergeCell ref="A8:C8"/>
    <mergeCell ref="E8:F8"/>
    <mergeCell ref="A9:C9"/>
    <mergeCell ref="E9:F9"/>
    <mergeCell ref="A10:C10"/>
    <mergeCell ref="E10:F10"/>
    <mergeCell ref="F6:J6"/>
    <mergeCell ref="L6:R6"/>
    <mergeCell ref="T6:AB6"/>
    <mergeCell ref="L7:N7"/>
    <mergeCell ref="P7:R7"/>
    <mergeCell ref="A1:AB1"/>
    <mergeCell ref="A2:AB2"/>
    <mergeCell ref="A3:AB3"/>
    <mergeCell ref="B4:AB4"/>
    <mergeCell ref="A5:B5"/>
    <mergeCell ref="C5:AB5"/>
  </mergeCells>
  <pageMargins left="0.39" right="0.39" top="0.39" bottom="0.39" header="0" footer="0"/>
  <pageSetup paperSize="0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W18"/>
  <sheetViews>
    <sheetView rightToLeft="1" workbookViewId="0">
      <selection activeCell="L11" sqref="L11"/>
    </sheetView>
  </sheetViews>
  <sheetFormatPr defaultRowHeight="12.75" x14ac:dyDescent="0.2"/>
  <cols>
    <col min="1" max="1" width="5.140625" customWidth="1"/>
    <col min="2" max="2" width="35" customWidth="1"/>
    <col min="3" max="3" width="1.28515625" customWidth="1"/>
    <col min="4" max="4" width="14.85546875" bestFit="1" customWidth="1"/>
    <col min="5" max="5" width="1.28515625" customWidth="1"/>
    <col min="6" max="6" width="16.140625" bestFit="1" customWidth="1"/>
    <col min="7" max="7" width="1.28515625" customWidth="1"/>
    <col min="8" max="8" width="16" bestFit="1" customWidth="1"/>
    <col min="9" max="9" width="1.28515625" customWidth="1"/>
    <col min="10" max="10" width="15" bestFit="1" customWidth="1"/>
    <col min="11" max="11" width="1.28515625" customWidth="1"/>
    <col min="12" max="12" width="18.28515625" bestFit="1" customWidth="1"/>
    <col min="13" max="13" width="0.28515625" customWidth="1"/>
    <col min="16" max="16" width="18.5703125" bestFit="1" customWidth="1"/>
    <col min="18" max="18" width="21" bestFit="1" customWidth="1"/>
    <col min="20" max="20" width="20.7109375" bestFit="1" customWidth="1"/>
    <col min="22" max="22" width="18.5703125" bestFit="1" customWidth="1"/>
  </cols>
  <sheetData>
    <row r="1" spans="1:23" ht="29.1" customHeight="1" x14ac:dyDescent="0.2">
      <c r="A1" s="31" t="s">
        <v>0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</row>
    <row r="2" spans="1:23" ht="21.75" customHeight="1" x14ac:dyDescent="0.2">
      <c r="A2" s="31" t="s">
        <v>1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</row>
    <row r="3" spans="1:23" ht="21.75" customHeight="1" x14ac:dyDescent="0.2">
      <c r="A3" s="31" t="s">
        <v>2</v>
      </c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</row>
    <row r="4" spans="1:23" ht="14.45" customHeight="1" x14ac:dyDescent="0.2"/>
    <row r="5" spans="1:23" ht="14.45" customHeight="1" x14ac:dyDescent="0.2">
      <c r="A5" s="1" t="s">
        <v>58</v>
      </c>
      <c r="B5" s="32" t="s">
        <v>59</v>
      </c>
      <c r="C5" s="32"/>
      <c r="D5" s="32"/>
      <c r="E5" s="32"/>
      <c r="F5" s="32"/>
      <c r="G5" s="32"/>
      <c r="H5" s="32"/>
      <c r="I5" s="32"/>
      <c r="J5" s="32"/>
      <c r="K5" s="32"/>
      <c r="L5" s="32"/>
    </row>
    <row r="6" spans="1:23" ht="14.45" customHeight="1" x14ac:dyDescent="0.2">
      <c r="D6" s="2" t="s">
        <v>7</v>
      </c>
      <c r="F6" s="33" t="s">
        <v>8</v>
      </c>
      <c r="G6" s="33"/>
      <c r="H6" s="33"/>
      <c r="J6" s="47" t="s">
        <v>9</v>
      </c>
      <c r="K6" s="47"/>
      <c r="L6" s="47"/>
    </row>
    <row r="7" spans="1:23" ht="14.45" customHeight="1" x14ac:dyDescent="0.2">
      <c r="D7" s="3"/>
      <c r="F7" s="3"/>
      <c r="G7" s="3"/>
      <c r="H7" s="3"/>
      <c r="J7" s="46"/>
    </row>
    <row r="8" spans="1:23" ht="14.45" customHeight="1" x14ac:dyDescent="0.2">
      <c r="A8" s="33" t="s">
        <v>60</v>
      </c>
      <c r="B8" s="33"/>
      <c r="D8" s="2" t="s">
        <v>61</v>
      </c>
      <c r="F8" s="2" t="s">
        <v>62</v>
      </c>
      <c r="H8" s="2" t="s">
        <v>63</v>
      </c>
      <c r="J8" s="2" t="s">
        <v>61</v>
      </c>
      <c r="L8" s="2" t="s">
        <v>18</v>
      </c>
    </row>
    <row r="9" spans="1:23" ht="21.75" customHeight="1" x14ac:dyDescent="0.2">
      <c r="A9" s="35" t="s">
        <v>150</v>
      </c>
      <c r="B9" s="35"/>
      <c r="D9" s="11">
        <v>25469287668</v>
      </c>
      <c r="E9" s="12"/>
      <c r="F9" s="11">
        <v>294000350220</v>
      </c>
      <c r="G9" s="12"/>
      <c r="H9" s="11">
        <v>265450948920</v>
      </c>
      <c r="I9" s="12"/>
      <c r="J9" s="11">
        <f>D9+F9-H9</f>
        <v>54018688968</v>
      </c>
      <c r="K9" s="12"/>
      <c r="L9" s="24">
        <f>(J9/2662668999206)</f>
        <v>2.0287421750171807E-2</v>
      </c>
      <c r="P9" s="27"/>
      <c r="Q9" s="28"/>
      <c r="R9" s="27"/>
      <c r="S9" s="28"/>
      <c r="T9" s="27"/>
      <c r="U9" s="28"/>
      <c r="V9" s="27"/>
      <c r="W9" s="23"/>
    </row>
    <row r="10" spans="1:23" ht="21.75" customHeight="1" x14ac:dyDescent="0.2">
      <c r="A10" s="36" t="s">
        <v>148</v>
      </c>
      <c r="B10" s="36"/>
      <c r="D10" s="14">
        <v>3004414045</v>
      </c>
      <c r="E10" s="12"/>
      <c r="F10" s="14">
        <v>157886784607</v>
      </c>
      <c r="G10" s="12"/>
      <c r="H10" s="14">
        <v>160513623480</v>
      </c>
      <c r="I10" s="12"/>
      <c r="J10" s="14">
        <v>377575172</v>
      </c>
      <c r="K10" s="12"/>
      <c r="L10" s="25">
        <f>J10/2662668999206</f>
        <v>1.4180327036991523E-4</v>
      </c>
      <c r="P10" s="29"/>
      <c r="Q10" s="29"/>
      <c r="R10" s="29"/>
      <c r="S10" s="29"/>
      <c r="T10" s="29"/>
      <c r="U10" s="29"/>
      <c r="V10" s="29"/>
      <c r="W10" s="23"/>
    </row>
    <row r="11" spans="1:23" ht="21.75" customHeight="1" x14ac:dyDescent="0.2">
      <c r="A11" s="37" t="s">
        <v>151</v>
      </c>
      <c r="B11" s="37"/>
      <c r="D11" s="16">
        <v>87626325</v>
      </c>
      <c r="E11" s="12"/>
      <c r="F11" s="16">
        <v>372043</v>
      </c>
      <c r="G11" s="12"/>
      <c r="H11" s="16">
        <v>0</v>
      </c>
      <c r="I11" s="12"/>
      <c r="J11" s="16">
        <v>87998368</v>
      </c>
      <c r="K11" s="12"/>
      <c r="L11" s="26">
        <f>J11/2662668999206</f>
        <v>3.3048932490760531E-5</v>
      </c>
    </row>
    <row r="12" spans="1:23" ht="21.75" customHeight="1" x14ac:dyDescent="0.2">
      <c r="A12" s="34" t="s">
        <v>56</v>
      </c>
      <c r="B12" s="34"/>
      <c r="D12" s="18">
        <v>28561328038</v>
      </c>
      <c r="E12" s="12"/>
      <c r="F12" s="18">
        <v>451887506870</v>
      </c>
      <c r="G12" s="12"/>
      <c r="H12" s="18">
        <v>425964572400</v>
      </c>
      <c r="I12" s="12"/>
      <c r="J12" s="18">
        <f>SUM(J9:J11)</f>
        <v>54484262508</v>
      </c>
      <c r="K12" s="12"/>
      <c r="L12" s="30">
        <f>SUM(L9:L11)</f>
        <v>2.0462273953032482E-2</v>
      </c>
    </row>
    <row r="14" spans="1:23" x14ac:dyDescent="0.2">
      <c r="D14" s="22"/>
    </row>
    <row r="16" spans="1:23" x14ac:dyDescent="0.2">
      <c r="D16" s="22"/>
      <c r="J16" s="22"/>
    </row>
    <row r="18" spans="10:10" x14ac:dyDescent="0.2">
      <c r="J18" s="22"/>
    </row>
  </sheetData>
  <mergeCells count="11">
    <mergeCell ref="A12:B12"/>
    <mergeCell ref="A8:B8"/>
    <mergeCell ref="A9:B9"/>
    <mergeCell ref="A10:B10"/>
    <mergeCell ref="A11:B11"/>
    <mergeCell ref="A1:L1"/>
    <mergeCell ref="A2:L2"/>
    <mergeCell ref="A3:L3"/>
    <mergeCell ref="B5:L5"/>
    <mergeCell ref="F6:H6"/>
    <mergeCell ref="J6:L6"/>
  </mergeCells>
  <pageMargins left="0.39" right="0.39" top="0.39" bottom="0.39" header="0" footer="0"/>
  <pageSetup paperSize="0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M21"/>
  <sheetViews>
    <sheetView rightToLeft="1" workbookViewId="0">
      <selection activeCell="J9" sqref="J9"/>
    </sheetView>
  </sheetViews>
  <sheetFormatPr defaultRowHeight="12.75" x14ac:dyDescent="0.2"/>
  <cols>
    <col min="1" max="1" width="2.5703125" customWidth="1"/>
    <col min="2" max="2" width="50" customWidth="1"/>
    <col min="3" max="3" width="1.28515625" customWidth="1"/>
    <col min="4" max="4" width="11.7109375" customWidth="1"/>
    <col min="5" max="5" width="1.28515625" customWidth="1"/>
    <col min="6" max="6" width="22" customWidth="1"/>
    <col min="7" max="7" width="1.28515625" customWidth="1"/>
    <col min="8" max="8" width="15.5703125" customWidth="1"/>
    <col min="9" max="9" width="1.28515625" customWidth="1"/>
    <col min="10" max="10" width="19.42578125" customWidth="1"/>
    <col min="11" max="11" width="0.28515625" customWidth="1"/>
    <col min="13" max="13" width="16.42578125" bestFit="1" customWidth="1"/>
  </cols>
  <sheetData>
    <row r="1" spans="1:13" ht="29.1" customHeight="1" x14ac:dyDescent="0.2">
      <c r="A1" s="31" t="s">
        <v>0</v>
      </c>
      <c r="B1" s="31"/>
      <c r="C1" s="31"/>
      <c r="D1" s="31"/>
      <c r="E1" s="31"/>
      <c r="F1" s="31"/>
      <c r="G1" s="31"/>
      <c r="H1" s="31"/>
      <c r="I1" s="31"/>
      <c r="J1" s="31"/>
    </row>
    <row r="2" spans="1:13" ht="21.75" customHeight="1" x14ac:dyDescent="0.2">
      <c r="A2" s="31" t="s">
        <v>64</v>
      </c>
      <c r="B2" s="31"/>
      <c r="C2" s="31"/>
      <c r="D2" s="31"/>
      <c r="E2" s="31"/>
      <c r="F2" s="31"/>
      <c r="G2" s="31"/>
      <c r="H2" s="31"/>
      <c r="I2" s="31"/>
      <c r="J2" s="31"/>
    </row>
    <row r="3" spans="1:13" ht="21.75" customHeight="1" x14ac:dyDescent="0.2">
      <c r="A3" s="31" t="s">
        <v>2</v>
      </c>
      <c r="B3" s="31"/>
      <c r="C3" s="31"/>
      <c r="D3" s="31"/>
      <c r="E3" s="31"/>
      <c r="F3" s="31"/>
      <c r="G3" s="31"/>
      <c r="H3" s="31"/>
      <c r="I3" s="31"/>
      <c r="J3" s="31"/>
    </row>
    <row r="4" spans="1:13" ht="14.45" customHeight="1" x14ac:dyDescent="0.2"/>
    <row r="5" spans="1:13" ht="29.1" customHeight="1" x14ac:dyDescent="0.2">
      <c r="A5" s="1" t="s">
        <v>65</v>
      </c>
      <c r="B5" s="32" t="s">
        <v>66</v>
      </c>
      <c r="C5" s="32"/>
      <c r="D5" s="32"/>
      <c r="E5" s="32"/>
      <c r="F5" s="32"/>
      <c r="G5" s="32"/>
      <c r="H5" s="32"/>
      <c r="I5" s="32"/>
      <c r="J5" s="32"/>
    </row>
    <row r="6" spans="1:13" ht="14.45" customHeight="1" x14ac:dyDescent="0.2"/>
    <row r="7" spans="1:13" ht="14.45" customHeight="1" x14ac:dyDescent="0.2">
      <c r="A7" s="33" t="s">
        <v>67</v>
      </c>
      <c r="B7" s="33"/>
      <c r="D7" s="2" t="s">
        <v>68</v>
      </c>
      <c r="F7" s="2" t="s">
        <v>61</v>
      </c>
      <c r="H7" s="2" t="s">
        <v>69</v>
      </c>
      <c r="J7" s="2" t="s">
        <v>70</v>
      </c>
    </row>
    <row r="8" spans="1:13" ht="21.75" customHeight="1" x14ac:dyDescent="0.2">
      <c r="A8" s="35" t="s">
        <v>71</v>
      </c>
      <c r="B8" s="35"/>
      <c r="D8" s="20" t="s">
        <v>72</v>
      </c>
      <c r="E8" s="12"/>
      <c r="F8" s="11">
        <f>'درآمد سرمایه گذاری در سهام'!J61</f>
        <v>294588521532</v>
      </c>
      <c r="G8" s="12"/>
      <c r="H8" s="13">
        <f>F8/$F$13*100</f>
        <v>99.945200326001668</v>
      </c>
      <c r="I8" s="12"/>
      <c r="J8" s="13">
        <f>F8/2662668999206*100</f>
        <v>11.063655363090398</v>
      </c>
      <c r="M8" s="22"/>
    </row>
    <row r="9" spans="1:13" ht="21.75" customHeight="1" x14ac:dyDescent="0.2">
      <c r="A9" s="36" t="s">
        <v>73</v>
      </c>
      <c r="B9" s="36"/>
      <c r="D9" s="21" t="s">
        <v>74</v>
      </c>
      <c r="E9" s="12"/>
      <c r="F9" s="14">
        <v>0</v>
      </c>
      <c r="G9" s="12"/>
      <c r="H9" s="15">
        <f t="shared" ref="H9:H12" si="0">F9/$F$13*100</f>
        <v>0</v>
      </c>
      <c r="I9" s="12"/>
      <c r="J9" s="15">
        <f t="shared" ref="J9:J12" si="1">F9/2662668999206*100</f>
        <v>0</v>
      </c>
    </row>
    <row r="10" spans="1:13" ht="21.75" customHeight="1" x14ac:dyDescent="0.2">
      <c r="A10" s="36" t="s">
        <v>75</v>
      </c>
      <c r="B10" s="36"/>
      <c r="D10" s="21" t="s">
        <v>76</v>
      </c>
      <c r="E10" s="12"/>
      <c r="F10" s="14">
        <v>0</v>
      </c>
      <c r="G10" s="12"/>
      <c r="H10" s="15">
        <f t="shared" si="0"/>
        <v>0</v>
      </c>
      <c r="I10" s="12"/>
      <c r="J10" s="15">
        <f t="shared" si="1"/>
        <v>0</v>
      </c>
    </row>
    <row r="11" spans="1:13" ht="21.75" customHeight="1" x14ac:dyDescent="0.2">
      <c r="A11" s="36" t="s">
        <v>77</v>
      </c>
      <c r="B11" s="36"/>
      <c r="D11" s="21" t="s">
        <v>78</v>
      </c>
      <c r="E11" s="12"/>
      <c r="F11" s="14">
        <f>'سود سپرده بانکی'!G10</f>
        <v>6864010</v>
      </c>
      <c r="G11" s="12"/>
      <c r="H11" s="15">
        <f t="shared" si="0"/>
        <v>2.3287562289325604E-3</v>
      </c>
      <c r="I11" s="12"/>
      <c r="J11" s="15">
        <f t="shared" si="1"/>
        <v>2.5778682975791686E-4</v>
      </c>
      <c r="M11" s="22"/>
    </row>
    <row r="12" spans="1:13" ht="21.75" customHeight="1" x14ac:dyDescent="0.2">
      <c r="A12" s="37" t="s">
        <v>79</v>
      </c>
      <c r="B12" s="37"/>
      <c r="D12" s="48" t="s">
        <v>80</v>
      </c>
      <c r="E12" s="12"/>
      <c r="F12" s="16">
        <f>'سایر درآمدها'!D11</f>
        <v>154658053</v>
      </c>
      <c r="G12" s="12"/>
      <c r="H12" s="17">
        <f t="shared" si="0"/>
        <v>5.2470917769398946E-2</v>
      </c>
      <c r="I12" s="12"/>
      <c r="J12" s="17">
        <f t="shared" si="1"/>
        <v>5.8083844836184506E-3</v>
      </c>
      <c r="M12" s="22"/>
    </row>
    <row r="13" spans="1:13" ht="21.75" customHeight="1" x14ac:dyDescent="0.2">
      <c r="A13" s="34" t="s">
        <v>56</v>
      </c>
      <c r="B13" s="34"/>
      <c r="D13" s="45"/>
      <c r="E13" s="12"/>
      <c r="F13" s="18">
        <f>SUM(F8:F12)</f>
        <v>294750043595</v>
      </c>
      <c r="G13" s="12"/>
      <c r="H13" s="19">
        <f>SUM(H8:H12)</f>
        <v>100</v>
      </c>
      <c r="I13" s="12"/>
      <c r="J13" s="19">
        <f>SUM(J8:J12)</f>
        <v>11.069721534403774</v>
      </c>
      <c r="M13" s="22"/>
    </row>
    <row r="17" spans="6:6" x14ac:dyDescent="0.2">
      <c r="F17" s="22"/>
    </row>
    <row r="18" spans="6:6" x14ac:dyDescent="0.2">
      <c r="F18" s="22"/>
    </row>
    <row r="19" spans="6:6" x14ac:dyDescent="0.2">
      <c r="F19" s="22"/>
    </row>
    <row r="20" spans="6:6" x14ac:dyDescent="0.2">
      <c r="F20" s="22"/>
    </row>
    <row r="21" spans="6:6" x14ac:dyDescent="0.2">
      <c r="F21" s="22"/>
    </row>
  </sheetData>
  <mergeCells count="11">
    <mergeCell ref="A13:B13"/>
    <mergeCell ref="A8:B8"/>
    <mergeCell ref="A9:B9"/>
    <mergeCell ref="A10:B10"/>
    <mergeCell ref="A11:B11"/>
    <mergeCell ref="A12:B12"/>
    <mergeCell ref="A1:J1"/>
    <mergeCell ref="A2:J2"/>
    <mergeCell ref="A3:J3"/>
    <mergeCell ref="B5:J5"/>
    <mergeCell ref="A7:B7"/>
  </mergeCells>
  <pageMargins left="0.39" right="0.39" top="0.39" bottom="0.39" header="0" footer="0"/>
  <pageSetup paperSize="0" fitToHeight="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Y68"/>
  <sheetViews>
    <sheetView rightToLeft="1" workbookViewId="0">
      <selection activeCell="Y24" sqref="Y24"/>
    </sheetView>
  </sheetViews>
  <sheetFormatPr defaultRowHeight="12.75" x14ac:dyDescent="0.2"/>
  <cols>
    <col min="1" max="1" width="5.140625" customWidth="1"/>
    <col min="2" max="2" width="24.5703125" customWidth="1"/>
    <col min="3" max="3" width="1.28515625" customWidth="1"/>
    <col min="4" max="4" width="14.7109375" bestFit="1" customWidth="1"/>
    <col min="5" max="5" width="1.28515625" customWidth="1"/>
    <col min="6" max="6" width="16" bestFit="1" customWidth="1"/>
    <col min="7" max="7" width="1.28515625" customWidth="1"/>
    <col min="8" max="8" width="15" bestFit="1" customWidth="1"/>
    <col min="9" max="9" width="1.28515625" customWidth="1"/>
    <col min="10" max="10" width="16.140625" bestFit="1" customWidth="1"/>
    <col min="11" max="11" width="1.28515625" customWidth="1"/>
    <col min="12" max="12" width="17.28515625" bestFit="1" customWidth="1"/>
    <col min="13" max="13" width="1.28515625" customWidth="1"/>
    <col min="14" max="14" width="16.140625" bestFit="1" customWidth="1"/>
    <col min="15" max="16" width="1.28515625" customWidth="1"/>
    <col min="17" max="17" width="16" bestFit="1" customWidth="1"/>
    <col min="18" max="18" width="1.28515625" customWidth="1"/>
    <col min="19" max="19" width="16.140625" bestFit="1" customWidth="1"/>
    <col min="20" max="20" width="1.28515625" customWidth="1"/>
    <col min="21" max="21" width="17.85546875" bestFit="1" customWidth="1"/>
    <col min="22" max="22" width="1.28515625" customWidth="1"/>
    <col min="23" max="23" width="17.28515625" bestFit="1" customWidth="1"/>
    <col min="24" max="24" width="0.28515625" customWidth="1"/>
    <col min="25" max="25" width="16.42578125" bestFit="1" customWidth="1"/>
  </cols>
  <sheetData>
    <row r="1" spans="1:25" ht="29.1" customHeight="1" x14ac:dyDescent="0.2">
      <c r="A1" s="31" t="s">
        <v>0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</row>
    <row r="2" spans="1:25" ht="21.75" customHeight="1" x14ac:dyDescent="0.2">
      <c r="A2" s="31" t="s">
        <v>64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</row>
    <row r="3" spans="1:25" ht="21.75" customHeight="1" x14ac:dyDescent="0.2">
      <c r="A3" s="31" t="s">
        <v>2</v>
      </c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  <c r="S3" s="31"/>
      <c r="T3" s="31"/>
      <c r="U3" s="31"/>
      <c r="V3" s="31"/>
      <c r="W3" s="31"/>
    </row>
    <row r="4" spans="1:25" ht="14.45" customHeight="1" x14ac:dyDescent="0.2"/>
    <row r="5" spans="1:25" ht="14.45" customHeight="1" x14ac:dyDescent="0.2">
      <c r="A5" s="1" t="s">
        <v>81</v>
      </c>
      <c r="B5" s="32" t="s">
        <v>82</v>
      </c>
      <c r="C5" s="32"/>
      <c r="D5" s="32"/>
      <c r="E5" s="32"/>
      <c r="F5" s="32"/>
      <c r="G5" s="32"/>
      <c r="H5" s="32"/>
      <c r="I5" s="32"/>
      <c r="J5" s="32"/>
      <c r="K5" s="32"/>
      <c r="L5" s="32"/>
      <c r="M5" s="32"/>
      <c r="N5" s="32"/>
      <c r="O5" s="32"/>
      <c r="P5" s="32"/>
      <c r="Q5" s="32"/>
      <c r="R5" s="32"/>
      <c r="S5" s="32"/>
      <c r="T5" s="32"/>
      <c r="U5" s="32"/>
      <c r="V5" s="32"/>
      <c r="W5" s="32"/>
    </row>
    <row r="6" spans="1:25" ht="21" customHeight="1" x14ac:dyDescent="0.2">
      <c r="D6" s="33" t="s">
        <v>83</v>
      </c>
      <c r="E6" s="33"/>
      <c r="F6" s="33"/>
      <c r="G6" s="33"/>
      <c r="H6" s="33"/>
      <c r="I6" s="33"/>
      <c r="J6" s="33"/>
      <c r="K6" s="33"/>
      <c r="L6" s="33"/>
      <c r="N6" s="33" t="s">
        <v>84</v>
      </c>
      <c r="O6" s="33"/>
      <c r="P6" s="33"/>
      <c r="Q6" s="33"/>
      <c r="R6" s="33"/>
      <c r="S6" s="33"/>
      <c r="T6" s="33"/>
      <c r="U6" s="33"/>
      <c r="V6" s="33"/>
      <c r="W6" s="33"/>
    </row>
    <row r="7" spans="1:25" ht="23.25" customHeight="1" x14ac:dyDescent="0.2">
      <c r="D7" s="3"/>
      <c r="E7" s="3"/>
      <c r="F7" s="3"/>
      <c r="G7" s="3"/>
      <c r="H7" s="3"/>
      <c r="I7" s="3"/>
      <c r="J7" s="38" t="s">
        <v>56</v>
      </c>
      <c r="K7" s="38"/>
      <c r="L7" s="38"/>
      <c r="N7" s="3"/>
      <c r="O7" s="3"/>
      <c r="P7" s="3"/>
      <c r="Q7" s="3"/>
      <c r="R7" s="3"/>
      <c r="S7" s="3"/>
      <c r="T7" s="3"/>
      <c r="U7" s="38" t="s">
        <v>56</v>
      </c>
      <c r="V7" s="38"/>
      <c r="W7" s="38"/>
    </row>
    <row r="8" spans="1:25" ht="23.25" customHeight="1" x14ac:dyDescent="0.2">
      <c r="A8" s="33" t="s">
        <v>85</v>
      </c>
      <c r="B8" s="33"/>
      <c r="D8" s="2" t="s">
        <v>86</v>
      </c>
      <c r="F8" s="2" t="s">
        <v>87</v>
      </c>
      <c r="H8" s="2" t="s">
        <v>88</v>
      </c>
      <c r="J8" s="4" t="s">
        <v>61</v>
      </c>
      <c r="K8" s="3"/>
      <c r="L8" s="4" t="s">
        <v>69</v>
      </c>
      <c r="N8" s="2" t="s">
        <v>86</v>
      </c>
      <c r="P8" s="33" t="s">
        <v>87</v>
      </c>
      <c r="Q8" s="33"/>
      <c r="S8" s="2" t="s">
        <v>88</v>
      </c>
      <c r="U8" s="4" t="s">
        <v>61</v>
      </c>
      <c r="V8" s="3"/>
      <c r="W8" s="4" t="s">
        <v>69</v>
      </c>
    </row>
    <row r="9" spans="1:25" ht="21.75" customHeight="1" x14ac:dyDescent="0.2">
      <c r="A9" s="35" t="s">
        <v>29</v>
      </c>
      <c r="B9" s="35"/>
      <c r="D9" s="11">
        <v>0</v>
      </c>
      <c r="E9" s="12"/>
      <c r="F9" s="11">
        <v>-27707458944</v>
      </c>
      <c r="G9" s="12"/>
      <c r="H9" s="11">
        <v>28469109666</v>
      </c>
      <c r="I9" s="12"/>
      <c r="J9" s="11">
        <f>D9+F9+H9</f>
        <v>761650722</v>
      </c>
      <c r="K9" s="12"/>
      <c r="L9" s="13">
        <f>J9/درآمد!$F$13*100</f>
        <v>0.25840563506295616</v>
      </c>
      <c r="M9" s="12"/>
      <c r="N9" s="11">
        <v>6856746180</v>
      </c>
      <c r="O9" s="12"/>
      <c r="P9" s="39">
        <v>46858122700</v>
      </c>
      <c r="Q9" s="39"/>
      <c r="R9" s="12"/>
      <c r="S9" s="11">
        <v>28469109666</v>
      </c>
      <c r="T9" s="12"/>
      <c r="U9" s="11">
        <f>N9+P9+S9</f>
        <v>82183978546</v>
      </c>
      <c r="V9" s="12"/>
      <c r="W9" s="13">
        <f>U9/1133882618576*100</f>
        <v>7.2480146709728857</v>
      </c>
      <c r="Y9" s="22"/>
    </row>
    <row r="10" spans="1:25" ht="21.75" customHeight="1" x14ac:dyDescent="0.2">
      <c r="A10" s="36" t="s">
        <v>46</v>
      </c>
      <c r="B10" s="36"/>
      <c r="D10" s="14">
        <v>1540064700</v>
      </c>
      <c r="E10" s="12"/>
      <c r="F10" s="14">
        <v>49990520944</v>
      </c>
      <c r="G10" s="12"/>
      <c r="H10" s="14">
        <v>12391887333</v>
      </c>
      <c r="I10" s="12"/>
      <c r="J10" s="14">
        <f>D10+F10+H10</f>
        <v>63922472977</v>
      </c>
      <c r="K10" s="12"/>
      <c r="L10" s="15">
        <f>J10/درآمد!$F$13*100</f>
        <v>21.687010525037408</v>
      </c>
      <c r="M10" s="12"/>
      <c r="N10" s="14">
        <v>4146328350</v>
      </c>
      <c r="O10" s="12"/>
      <c r="P10" s="40">
        <v>184701095455</v>
      </c>
      <c r="Q10" s="40"/>
      <c r="R10" s="12"/>
      <c r="S10" s="14">
        <v>36849530206</v>
      </c>
      <c r="T10" s="12"/>
      <c r="U10" s="14">
        <f>N10+P10+S10</f>
        <v>225696954011</v>
      </c>
      <c r="V10" s="12"/>
      <c r="W10" s="15">
        <f t="shared" ref="W10:W60" si="0">U10/1133882618576*100</f>
        <v>19.904789994439128</v>
      </c>
    </row>
    <row r="11" spans="1:25" ht="21.75" customHeight="1" x14ac:dyDescent="0.2">
      <c r="A11" s="36" t="s">
        <v>41</v>
      </c>
      <c r="B11" s="36"/>
      <c r="D11" s="14">
        <v>0</v>
      </c>
      <c r="E11" s="12"/>
      <c r="F11" s="14">
        <v>0</v>
      </c>
      <c r="G11" s="12"/>
      <c r="H11" s="14">
        <v>13061350188</v>
      </c>
      <c r="I11" s="12"/>
      <c r="J11" s="14">
        <f>D11+F11+H11</f>
        <v>13061350188</v>
      </c>
      <c r="K11" s="12"/>
      <c r="L11" s="15">
        <f>J11/درآمد!$F$13*100</f>
        <v>4.4313310453473216</v>
      </c>
      <c r="M11" s="12"/>
      <c r="N11" s="14">
        <v>3102465390</v>
      </c>
      <c r="O11" s="12"/>
      <c r="P11" s="40">
        <v>0</v>
      </c>
      <c r="Q11" s="40"/>
      <c r="R11" s="12"/>
      <c r="S11" s="14">
        <v>-7683851931</v>
      </c>
      <c r="T11" s="12"/>
      <c r="U11" s="14">
        <f t="shared" ref="U11:U60" si="1">N11+P11+S11</f>
        <v>-4581386541</v>
      </c>
      <c r="V11" s="12"/>
      <c r="W11" s="15">
        <f t="shared" si="0"/>
        <v>-0.4040441634737808</v>
      </c>
    </row>
    <row r="12" spans="1:25" ht="21.75" customHeight="1" x14ac:dyDescent="0.2">
      <c r="A12" s="36" t="s">
        <v>89</v>
      </c>
      <c r="B12" s="36"/>
      <c r="D12" s="14">
        <v>0</v>
      </c>
      <c r="E12" s="12"/>
      <c r="F12" s="14">
        <v>0</v>
      </c>
      <c r="G12" s="12"/>
      <c r="H12" s="14">
        <v>0</v>
      </c>
      <c r="I12" s="12"/>
      <c r="J12" s="14">
        <f t="shared" ref="J12:J60" si="2">D12+F12+H12</f>
        <v>0</v>
      </c>
      <c r="K12" s="12"/>
      <c r="L12" s="15">
        <f>J12/درآمد!$F$13*100</f>
        <v>0</v>
      </c>
      <c r="M12" s="12"/>
      <c r="N12" s="14">
        <v>0</v>
      </c>
      <c r="O12" s="12"/>
      <c r="P12" s="40">
        <v>0</v>
      </c>
      <c r="Q12" s="40"/>
      <c r="R12" s="12"/>
      <c r="S12" s="14">
        <v>-2910143311</v>
      </c>
      <c r="T12" s="12"/>
      <c r="U12" s="14">
        <f t="shared" si="1"/>
        <v>-2910143311</v>
      </c>
      <c r="V12" s="12"/>
      <c r="W12" s="15">
        <f t="shared" si="0"/>
        <v>-0.25665296066137233</v>
      </c>
    </row>
    <row r="13" spans="1:25" ht="21.75" customHeight="1" x14ac:dyDescent="0.2">
      <c r="A13" s="36" t="s">
        <v>90</v>
      </c>
      <c r="B13" s="36"/>
      <c r="D13" s="14">
        <v>0</v>
      </c>
      <c r="E13" s="12"/>
      <c r="F13" s="14">
        <v>0</v>
      </c>
      <c r="G13" s="12"/>
      <c r="H13" s="14">
        <v>0</v>
      </c>
      <c r="I13" s="12"/>
      <c r="J13" s="14">
        <f t="shared" si="2"/>
        <v>0</v>
      </c>
      <c r="K13" s="12"/>
      <c r="L13" s="15">
        <f>J13/درآمد!$F$13*100</f>
        <v>0</v>
      </c>
      <c r="M13" s="12"/>
      <c r="N13" s="14">
        <v>360000000</v>
      </c>
      <c r="O13" s="12"/>
      <c r="P13" s="40">
        <v>0</v>
      </c>
      <c r="Q13" s="40"/>
      <c r="R13" s="12"/>
      <c r="S13" s="14">
        <v>314351168</v>
      </c>
      <c r="T13" s="12"/>
      <c r="U13" s="14">
        <f t="shared" si="1"/>
        <v>674351168</v>
      </c>
      <c r="V13" s="12"/>
      <c r="W13" s="15">
        <f t="shared" si="0"/>
        <v>5.9472749379198699E-2</v>
      </c>
    </row>
    <row r="14" spans="1:25" ht="21.75" customHeight="1" x14ac:dyDescent="0.2">
      <c r="A14" s="36" t="s">
        <v>91</v>
      </c>
      <c r="B14" s="36"/>
      <c r="D14" s="14">
        <v>0</v>
      </c>
      <c r="E14" s="12"/>
      <c r="F14" s="14">
        <v>0</v>
      </c>
      <c r="G14" s="12"/>
      <c r="H14" s="14">
        <v>0</v>
      </c>
      <c r="I14" s="12"/>
      <c r="J14" s="14">
        <f t="shared" si="2"/>
        <v>0</v>
      </c>
      <c r="K14" s="12"/>
      <c r="L14" s="15">
        <f>J14/درآمد!$F$13*100</f>
        <v>0</v>
      </c>
      <c r="M14" s="12"/>
      <c r="N14" s="14">
        <v>0</v>
      </c>
      <c r="O14" s="12"/>
      <c r="P14" s="40">
        <v>0</v>
      </c>
      <c r="Q14" s="40"/>
      <c r="R14" s="12"/>
      <c r="S14" s="14">
        <v>10309894436</v>
      </c>
      <c r="T14" s="12"/>
      <c r="U14" s="14">
        <f t="shared" si="1"/>
        <v>10309894436</v>
      </c>
      <c r="V14" s="12"/>
      <c r="W14" s="15">
        <f t="shared" si="0"/>
        <v>0.90925588478883335</v>
      </c>
    </row>
    <row r="15" spans="1:25" ht="21.75" customHeight="1" x14ac:dyDescent="0.2">
      <c r="A15" s="36" t="s">
        <v>92</v>
      </c>
      <c r="B15" s="36"/>
      <c r="D15" s="14">
        <v>0</v>
      </c>
      <c r="E15" s="12"/>
      <c r="F15" s="14">
        <v>0</v>
      </c>
      <c r="G15" s="12"/>
      <c r="H15" s="14">
        <v>0</v>
      </c>
      <c r="I15" s="12"/>
      <c r="J15" s="14">
        <f t="shared" si="2"/>
        <v>0</v>
      </c>
      <c r="K15" s="12"/>
      <c r="L15" s="15">
        <f>J15/درآمد!$F$13*100</f>
        <v>0</v>
      </c>
      <c r="M15" s="12"/>
      <c r="N15" s="14">
        <v>0</v>
      </c>
      <c r="O15" s="12"/>
      <c r="P15" s="40">
        <v>0</v>
      </c>
      <c r="Q15" s="40"/>
      <c r="R15" s="12"/>
      <c r="S15" s="14">
        <v>0</v>
      </c>
      <c r="T15" s="12"/>
      <c r="U15" s="14">
        <f t="shared" si="1"/>
        <v>0</v>
      </c>
      <c r="V15" s="12"/>
      <c r="W15" s="15">
        <f t="shared" si="0"/>
        <v>0</v>
      </c>
    </row>
    <row r="16" spans="1:25" ht="21.75" customHeight="1" x14ac:dyDescent="0.2">
      <c r="A16" s="36" t="s">
        <v>93</v>
      </c>
      <c r="B16" s="36"/>
      <c r="D16" s="14">
        <v>0</v>
      </c>
      <c r="E16" s="12"/>
      <c r="F16" s="14">
        <v>0</v>
      </c>
      <c r="G16" s="12"/>
      <c r="H16" s="14">
        <v>0</v>
      </c>
      <c r="I16" s="12"/>
      <c r="J16" s="14">
        <f t="shared" si="2"/>
        <v>0</v>
      </c>
      <c r="K16" s="12"/>
      <c r="L16" s="15">
        <f>J16/درآمد!$F$13*100</f>
        <v>0</v>
      </c>
      <c r="M16" s="12"/>
      <c r="N16" s="14">
        <v>545516304</v>
      </c>
      <c r="O16" s="12"/>
      <c r="P16" s="40">
        <v>0</v>
      </c>
      <c r="Q16" s="40"/>
      <c r="R16" s="12"/>
      <c r="S16" s="14">
        <v>1848677886</v>
      </c>
      <c r="T16" s="12"/>
      <c r="U16" s="14">
        <f t="shared" si="1"/>
        <v>2394194190</v>
      </c>
      <c r="V16" s="12"/>
      <c r="W16" s="15">
        <f t="shared" si="0"/>
        <v>0.21115009179757754</v>
      </c>
    </row>
    <row r="17" spans="1:23" ht="21.75" customHeight="1" x14ac:dyDescent="0.2">
      <c r="A17" s="36" t="s">
        <v>49</v>
      </c>
      <c r="B17" s="36"/>
      <c r="D17" s="14">
        <v>0</v>
      </c>
      <c r="E17" s="12"/>
      <c r="F17" s="14">
        <v>2971257892</v>
      </c>
      <c r="G17" s="12"/>
      <c r="H17" s="14">
        <v>0</v>
      </c>
      <c r="I17" s="12"/>
      <c r="J17" s="14">
        <f t="shared" si="2"/>
        <v>2971257892</v>
      </c>
      <c r="K17" s="12"/>
      <c r="L17" s="15">
        <f>J17/درآمد!$F$13*100</f>
        <v>1.0080602044227833</v>
      </c>
      <c r="M17" s="12"/>
      <c r="N17" s="14">
        <v>2097232416</v>
      </c>
      <c r="O17" s="12"/>
      <c r="P17" s="40">
        <v>16385249207</v>
      </c>
      <c r="Q17" s="40"/>
      <c r="R17" s="12"/>
      <c r="S17" s="14">
        <v>-40447797</v>
      </c>
      <c r="T17" s="12"/>
      <c r="U17" s="14">
        <f t="shared" si="1"/>
        <v>18442033826</v>
      </c>
      <c r="V17" s="12"/>
      <c r="W17" s="15">
        <f t="shared" si="0"/>
        <v>1.6264499978984288</v>
      </c>
    </row>
    <row r="18" spans="1:23" ht="21.75" customHeight="1" x14ac:dyDescent="0.2">
      <c r="A18" s="36" t="s">
        <v>21</v>
      </c>
      <c r="B18" s="36"/>
      <c r="D18" s="14">
        <v>0</v>
      </c>
      <c r="E18" s="12"/>
      <c r="F18" s="14">
        <v>10155980065</v>
      </c>
      <c r="G18" s="12"/>
      <c r="H18" s="14">
        <v>0</v>
      </c>
      <c r="I18" s="12"/>
      <c r="J18" s="14">
        <f t="shared" si="2"/>
        <v>10155980065</v>
      </c>
      <c r="K18" s="12"/>
      <c r="L18" s="15">
        <f>J18/درآمد!$F$13*100</f>
        <v>3.4456246184495156</v>
      </c>
      <c r="M18" s="12"/>
      <c r="N18" s="14">
        <v>8236732060</v>
      </c>
      <c r="O18" s="12"/>
      <c r="P18" s="40">
        <v>79610724146</v>
      </c>
      <c r="Q18" s="40"/>
      <c r="R18" s="12"/>
      <c r="S18" s="14">
        <v>1365739331</v>
      </c>
      <c r="T18" s="12"/>
      <c r="U18" s="14">
        <f t="shared" si="1"/>
        <v>89213195537</v>
      </c>
      <c r="V18" s="12"/>
      <c r="W18" s="15">
        <f t="shared" si="0"/>
        <v>7.8679392448082019</v>
      </c>
    </row>
    <row r="19" spans="1:23" ht="21.75" customHeight="1" x14ac:dyDescent="0.2">
      <c r="A19" s="36" t="s">
        <v>32</v>
      </c>
      <c r="B19" s="36"/>
      <c r="D19" s="14">
        <v>0</v>
      </c>
      <c r="E19" s="12"/>
      <c r="F19" s="14">
        <v>2481915338</v>
      </c>
      <c r="G19" s="12"/>
      <c r="H19" s="14">
        <v>0</v>
      </c>
      <c r="I19" s="12"/>
      <c r="J19" s="14">
        <f t="shared" si="2"/>
        <v>2481915338</v>
      </c>
      <c r="K19" s="12"/>
      <c r="L19" s="15">
        <f>J19/درآمد!$F$13*100</f>
        <v>0.84204070259961183</v>
      </c>
      <c r="M19" s="12"/>
      <c r="N19" s="14">
        <v>0</v>
      </c>
      <c r="O19" s="12"/>
      <c r="P19" s="40">
        <v>6397394751</v>
      </c>
      <c r="Q19" s="40"/>
      <c r="R19" s="12"/>
      <c r="S19" s="14">
        <v>2214827987</v>
      </c>
      <c r="T19" s="12"/>
      <c r="U19" s="14">
        <f t="shared" si="1"/>
        <v>8612222738</v>
      </c>
      <c r="V19" s="12"/>
      <c r="W19" s="15">
        <f t="shared" si="0"/>
        <v>0.75953388798002419</v>
      </c>
    </row>
    <row r="20" spans="1:23" ht="21.75" customHeight="1" x14ac:dyDescent="0.2">
      <c r="A20" s="36" t="s">
        <v>45</v>
      </c>
      <c r="B20" s="36"/>
      <c r="D20" s="14">
        <v>0</v>
      </c>
      <c r="E20" s="12"/>
      <c r="F20" s="14">
        <v>5831838702</v>
      </c>
      <c r="G20" s="12"/>
      <c r="H20" s="14">
        <v>0</v>
      </c>
      <c r="I20" s="12"/>
      <c r="J20" s="14">
        <f t="shared" si="2"/>
        <v>5831838702</v>
      </c>
      <c r="K20" s="12"/>
      <c r="L20" s="15">
        <f>J20/درآمد!$F$13*100</f>
        <v>1.9785709378938081</v>
      </c>
      <c r="M20" s="12"/>
      <c r="N20" s="14">
        <v>1358548718</v>
      </c>
      <c r="O20" s="12"/>
      <c r="P20" s="40">
        <v>22367925819</v>
      </c>
      <c r="Q20" s="40"/>
      <c r="R20" s="12"/>
      <c r="S20" s="14">
        <v>125104276</v>
      </c>
      <c r="T20" s="12"/>
      <c r="U20" s="14">
        <f t="shared" si="1"/>
        <v>23851578813</v>
      </c>
      <c r="V20" s="12"/>
      <c r="W20" s="15">
        <f t="shared" si="0"/>
        <v>2.1035315668701484</v>
      </c>
    </row>
    <row r="21" spans="1:23" ht="21.75" customHeight="1" x14ac:dyDescent="0.2">
      <c r="A21" s="36" t="s">
        <v>94</v>
      </c>
      <c r="B21" s="36"/>
      <c r="D21" s="14">
        <v>0</v>
      </c>
      <c r="E21" s="12"/>
      <c r="F21" s="14">
        <v>0</v>
      </c>
      <c r="G21" s="12"/>
      <c r="H21" s="14">
        <v>0</v>
      </c>
      <c r="I21" s="12"/>
      <c r="J21" s="14">
        <f t="shared" si="2"/>
        <v>0</v>
      </c>
      <c r="K21" s="12"/>
      <c r="L21" s="15">
        <f>J21/درآمد!$F$13*100</f>
        <v>0</v>
      </c>
      <c r="M21" s="12"/>
      <c r="N21" s="14">
        <v>0</v>
      </c>
      <c r="O21" s="12"/>
      <c r="P21" s="40">
        <v>0</v>
      </c>
      <c r="Q21" s="40"/>
      <c r="R21" s="12"/>
      <c r="S21" s="14">
        <v>6022938824</v>
      </c>
      <c r="T21" s="12"/>
      <c r="U21" s="14">
        <f t="shared" si="1"/>
        <v>6022938824</v>
      </c>
      <c r="V21" s="12"/>
      <c r="W21" s="15">
        <f t="shared" si="0"/>
        <v>0.53117833586372276</v>
      </c>
    </row>
    <row r="22" spans="1:23" ht="21.75" customHeight="1" x14ac:dyDescent="0.2">
      <c r="A22" s="36" t="s">
        <v>95</v>
      </c>
      <c r="B22" s="36"/>
      <c r="D22" s="14">
        <v>0</v>
      </c>
      <c r="E22" s="12"/>
      <c r="F22" s="14">
        <v>0</v>
      </c>
      <c r="G22" s="12"/>
      <c r="H22" s="14">
        <v>0</v>
      </c>
      <c r="I22" s="12"/>
      <c r="J22" s="14">
        <f t="shared" si="2"/>
        <v>0</v>
      </c>
      <c r="K22" s="12"/>
      <c r="L22" s="15">
        <f>J22/درآمد!$F$13*100</f>
        <v>0</v>
      </c>
      <c r="M22" s="12"/>
      <c r="N22" s="14">
        <v>0</v>
      </c>
      <c r="O22" s="12"/>
      <c r="P22" s="40">
        <v>0</v>
      </c>
      <c r="Q22" s="40"/>
      <c r="R22" s="12"/>
      <c r="S22" s="14">
        <v>2898520014</v>
      </c>
      <c r="T22" s="12"/>
      <c r="U22" s="14">
        <f t="shared" si="1"/>
        <v>2898520014</v>
      </c>
      <c r="V22" s="12"/>
      <c r="W22" s="15">
        <f t="shared" si="0"/>
        <v>0.25562787245474677</v>
      </c>
    </row>
    <row r="23" spans="1:23" ht="21.75" customHeight="1" x14ac:dyDescent="0.2">
      <c r="A23" s="36" t="s">
        <v>96</v>
      </c>
      <c r="B23" s="36"/>
      <c r="D23" s="14">
        <v>0</v>
      </c>
      <c r="E23" s="12"/>
      <c r="F23" s="14">
        <v>0</v>
      </c>
      <c r="G23" s="12"/>
      <c r="H23" s="14">
        <v>0</v>
      </c>
      <c r="I23" s="12"/>
      <c r="J23" s="14">
        <f t="shared" si="2"/>
        <v>0</v>
      </c>
      <c r="K23" s="12"/>
      <c r="L23" s="15">
        <f>J23/درآمد!$F$13*100</f>
        <v>0</v>
      </c>
      <c r="M23" s="12"/>
      <c r="N23" s="14">
        <v>0</v>
      </c>
      <c r="O23" s="12"/>
      <c r="P23" s="40">
        <v>0</v>
      </c>
      <c r="Q23" s="40"/>
      <c r="R23" s="12"/>
      <c r="S23" s="14">
        <v>-634327023</v>
      </c>
      <c r="T23" s="12"/>
      <c r="U23" s="14">
        <f t="shared" si="1"/>
        <v>-634327023</v>
      </c>
      <c r="V23" s="12"/>
      <c r="W23" s="15">
        <f t="shared" si="0"/>
        <v>-5.5942917953590923E-2</v>
      </c>
    </row>
    <row r="24" spans="1:23" ht="21.75" customHeight="1" x14ac:dyDescent="0.2">
      <c r="A24" s="36" t="s">
        <v>97</v>
      </c>
      <c r="B24" s="36"/>
      <c r="D24" s="14">
        <v>0</v>
      </c>
      <c r="E24" s="12"/>
      <c r="F24" s="14">
        <v>0</v>
      </c>
      <c r="G24" s="12"/>
      <c r="H24" s="14">
        <v>0</v>
      </c>
      <c r="I24" s="12"/>
      <c r="J24" s="14">
        <f t="shared" si="2"/>
        <v>0</v>
      </c>
      <c r="K24" s="12"/>
      <c r="L24" s="15">
        <f>J24/درآمد!$F$13*100</f>
        <v>0</v>
      </c>
      <c r="M24" s="12"/>
      <c r="N24" s="14">
        <v>0</v>
      </c>
      <c r="O24" s="12"/>
      <c r="P24" s="40">
        <v>0</v>
      </c>
      <c r="Q24" s="40"/>
      <c r="R24" s="12"/>
      <c r="S24" s="14">
        <v>-560136324</v>
      </c>
      <c r="T24" s="12"/>
      <c r="U24" s="14">
        <f t="shared" si="1"/>
        <v>-560136324</v>
      </c>
      <c r="V24" s="12"/>
      <c r="W24" s="15">
        <f t="shared" si="0"/>
        <v>-4.9399850991935473E-2</v>
      </c>
    </row>
    <row r="25" spans="1:23" ht="21.75" customHeight="1" x14ac:dyDescent="0.2">
      <c r="A25" s="36" t="s">
        <v>98</v>
      </c>
      <c r="B25" s="36"/>
      <c r="D25" s="14">
        <v>0</v>
      </c>
      <c r="E25" s="12"/>
      <c r="F25" s="14">
        <v>0</v>
      </c>
      <c r="G25" s="12"/>
      <c r="H25" s="14">
        <v>0</v>
      </c>
      <c r="I25" s="12"/>
      <c r="J25" s="14">
        <f t="shared" si="2"/>
        <v>0</v>
      </c>
      <c r="K25" s="12"/>
      <c r="L25" s="15">
        <f>J25/درآمد!$F$13*100</f>
        <v>0</v>
      </c>
      <c r="M25" s="12"/>
      <c r="N25" s="14">
        <v>1461900800</v>
      </c>
      <c r="O25" s="12"/>
      <c r="P25" s="40">
        <v>0</v>
      </c>
      <c r="Q25" s="40"/>
      <c r="R25" s="12"/>
      <c r="S25" s="14">
        <v>-2631190638</v>
      </c>
      <c r="T25" s="12"/>
      <c r="U25" s="14">
        <f t="shared" si="1"/>
        <v>-1169289838</v>
      </c>
      <c r="V25" s="12"/>
      <c r="W25" s="15">
        <f t="shared" si="0"/>
        <v>-0.10312265298399817</v>
      </c>
    </row>
    <row r="26" spans="1:23" ht="21.75" customHeight="1" x14ac:dyDescent="0.2">
      <c r="A26" s="36" t="s">
        <v>28</v>
      </c>
      <c r="B26" s="36"/>
      <c r="D26" s="14">
        <v>0</v>
      </c>
      <c r="E26" s="12"/>
      <c r="F26" s="14">
        <v>-3785664873</v>
      </c>
      <c r="G26" s="12"/>
      <c r="H26" s="14">
        <v>0</v>
      </c>
      <c r="I26" s="12"/>
      <c r="J26" s="14">
        <f t="shared" si="2"/>
        <v>-3785664873</v>
      </c>
      <c r="K26" s="12"/>
      <c r="L26" s="15">
        <f>J26/درآمد!$F$13*100</f>
        <v>-1.2843644828096026</v>
      </c>
      <c r="M26" s="12"/>
      <c r="N26" s="14">
        <v>613030186</v>
      </c>
      <c r="O26" s="12"/>
      <c r="P26" s="40">
        <v>8886188202</v>
      </c>
      <c r="Q26" s="40"/>
      <c r="R26" s="12"/>
      <c r="S26" s="14">
        <v>4481389743</v>
      </c>
      <c r="T26" s="12"/>
      <c r="U26" s="14">
        <f t="shared" si="1"/>
        <v>13980608131</v>
      </c>
      <c r="V26" s="12"/>
      <c r="W26" s="15">
        <f t="shared" si="0"/>
        <v>1.2329854873829633</v>
      </c>
    </row>
    <row r="27" spans="1:23" ht="21.75" customHeight="1" x14ac:dyDescent="0.2">
      <c r="A27" s="36" t="s">
        <v>99</v>
      </c>
      <c r="B27" s="36"/>
      <c r="D27" s="14">
        <v>0</v>
      </c>
      <c r="E27" s="12"/>
      <c r="F27" s="14">
        <v>0</v>
      </c>
      <c r="G27" s="12"/>
      <c r="H27" s="14">
        <v>0</v>
      </c>
      <c r="I27" s="12"/>
      <c r="J27" s="14">
        <f t="shared" si="2"/>
        <v>0</v>
      </c>
      <c r="K27" s="12"/>
      <c r="L27" s="15">
        <f>J27/درآمد!$F$13*100</f>
        <v>0</v>
      </c>
      <c r="M27" s="12"/>
      <c r="N27" s="14">
        <v>0</v>
      </c>
      <c r="O27" s="12"/>
      <c r="P27" s="40">
        <v>0</v>
      </c>
      <c r="Q27" s="40"/>
      <c r="R27" s="12"/>
      <c r="S27" s="14">
        <v>2144874243</v>
      </c>
      <c r="T27" s="12"/>
      <c r="U27" s="14">
        <f t="shared" si="1"/>
        <v>2144874243</v>
      </c>
      <c r="V27" s="12"/>
      <c r="W27" s="15">
        <f t="shared" si="0"/>
        <v>0.18916192980307486</v>
      </c>
    </row>
    <row r="28" spans="1:23" ht="21.75" customHeight="1" x14ac:dyDescent="0.2">
      <c r="A28" s="36" t="s">
        <v>100</v>
      </c>
      <c r="B28" s="36"/>
      <c r="D28" s="14">
        <v>0</v>
      </c>
      <c r="E28" s="12"/>
      <c r="F28" s="14">
        <v>0</v>
      </c>
      <c r="G28" s="12"/>
      <c r="H28" s="14">
        <v>0</v>
      </c>
      <c r="I28" s="12"/>
      <c r="J28" s="14">
        <f t="shared" si="2"/>
        <v>0</v>
      </c>
      <c r="K28" s="12"/>
      <c r="L28" s="15">
        <f>J28/درآمد!$F$13*100</f>
        <v>0</v>
      </c>
      <c r="M28" s="12"/>
      <c r="N28" s="14">
        <v>0</v>
      </c>
      <c r="O28" s="12"/>
      <c r="P28" s="40">
        <v>0</v>
      </c>
      <c r="Q28" s="40"/>
      <c r="R28" s="12"/>
      <c r="S28" s="14">
        <v>-1113279478</v>
      </c>
      <c r="T28" s="12"/>
      <c r="U28" s="14">
        <f t="shared" si="1"/>
        <v>-1113279478</v>
      </c>
      <c r="V28" s="12"/>
      <c r="W28" s="15">
        <f t="shared" si="0"/>
        <v>-9.8182956486106587E-2</v>
      </c>
    </row>
    <row r="29" spans="1:23" ht="21.75" customHeight="1" x14ac:dyDescent="0.2">
      <c r="A29" s="36" t="s">
        <v>101</v>
      </c>
      <c r="B29" s="36"/>
      <c r="D29" s="14">
        <v>0</v>
      </c>
      <c r="E29" s="12"/>
      <c r="F29" s="14">
        <v>0</v>
      </c>
      <c r="G29" s="12"/>
      <c r="H29" s="14">
        <v>0</v>
      </c>
      <c r="I29" s="12"/>
      <c r="J29" s="14">
        <f t="shared" si="2"/>
        <v>0</v>
      </c>
      <c r="K29" s="12"/>
      <c r="L29" s="15">
        <f>J29/درآمد!$F$13*100</f>
        <v>0</v>
      </c>
      <c r="M29" s="12"/>
      <c r="N29" s="14">
        <v>0</v>
      </c>
      <c r="O29" s="12"/>
      <c r="P29" s="40">
        <v>0</v>
      </c>
      <c r="Q29" s="40"/>
      <c r="R29" s="12"/>
      <c r="S29" s="14">
        <v>-708344269</v>
      </c>
      <c r="T29" s="12"/>
      <c r="U29" s="14">
        <f t="shared" si="1"/>
        <v>-708344269</v>
      </c>
      <c r="V29" s="12"/>
      <c r="W29" s="15">
        <f t="shared" si="0"/>
        <v>-6.2470687652799783E-2</v>
      </c>
    </row>
    <row r="30" spans="1:23" ht="21.75" customHeight="1" x14ac:dyDescent="0.2">
      <c r="A30" s="36" t="s">
        <v>102</v>
      </c>
      <c r="B30" s="36"/>
      <c r="D30" s="14">
        <v>0</v>
      </c>
      <c r="E30" s="12"/>
      <c r="F30" s="14">
        <v>0</v>
      </c>
      <c r="G30" s="12"/>
      <c r="H30" s="14">
        <v>0</v>
      </c>
      <c r="I30" s="12"/>
      <c r="J30" s="14">
        <f t="shared" si="2"/>
        <v>0</v>
      </c>
      <c r="K30" s="12"/>
      <c r="L30" s="15">
        <f>J30/درآمد!$F$13*100</f>
        <v>0</v>
      </c>
      <c r="M30" s="12"/>
      <c r="N30" s="14">
        <v>12161857950</v>
      </c>
      <c r="O30" s="12"/>
      <c r="P30" s="40">
        <v>0</v>
      </c>
      <c r="Q30" s="40"/>
      <c r="R30" s="12"/>
      <c r="S30" s="14">
        <v>-10225836453</v>
      </c>
      <c r="T30" s="12"/>
      <c r="U30" s="14">
        <f t="shared" si="1"/>
        <v>1936021497</v>
      </c>
      <c r="V30" s="12"/>
      <c r="W30" s="15">
        <f t="shared" si="0"/>
        <v>0.17074267347279526</v>
      </c>
    </row>
    <row r="31" spans="1:23" ht="21.75" customHeight="1" x14ac:dyDescent="0.2">
      <c r="A31" s="36" t="s">
        <v>48</v>
      </c>
      <c r="B31" s="36"/>
      <c r="D31" s="14">
        <v>0</v>
      </c>
      <c r="E31" s="12"/>
      <c r="F31" s="14">
        <v>13055037686</v>
      </c>
      <c r="G31" s="12"/>
      <c r="H31" s="14">
        <v>0</v>
      </c>
      <c r="I31" s="12"/>
      <c r="J31" s="14">
        <f t="shared" si="2"/>
        <v>13055037686</v>
      </c>
      <c r="K31" s="12"/>
      <c r="L31" s="15">
        <f>J31/درآمد!$F$13*100</f>
        <v>4.4291893995232847</v>
      </c>
      <c r="M31" s="12"/>
      <c r="N31" s="14">
        <v>2695926160</v>
      </c>
      <c r="O31" s="12"/>
      <c r="P31" s="40">
        <v>34727758476</v>
      </c>
      <c r="Q31" s="40"/>
      <c r="R31" s="12"/>
      <c r="S31" s="14">
        <v>3310967352</v>
      </c>
      <c r="T31" s="12"/>
      <c r="U31" s="14">
        <f t="shared" si="1"/>
        <v>40734651988</v>
      </c>
      <c r="V31" s="12"/>
      <c r="W31" s="15">
        <f t="shared" si="0"/>
        <v>3.5924928489650099</v>
      </c>
    </row>
    <row r="32" spans="1:23" ht="21.75" customHeight="1" x14ac:dyDescent="0.2">
      <c r="A32" s="36" t="s">
        <v>35</v>
      </c>
      <c r="B32" s="36"/>
      <c r="D32" s="14">
        <v>0</v>
      </c>
      <c r="E32" s="12"/>
      <c r="F32" s="14">
        <v>18096978237</v>
      </c>
      <c r="G32" s="12"/>
      <c r="H32" s="14">
        <v>0</v>
      </c>
      <c r="I32" s="12"/>
      <c r="J32" s="14">
        <f t="shared" si="2"/>
        <v>18096978237</v>
      </c>
      <c r="K32" s="12"/>
      <c r="L32" s="15">
        <f>J32/درآمد!$F$13*100</f>
        <v>6.1397711824823595</v>
      </c>
      <c r="M32" s="12"/>
      <c r="N32" s="14">
        <v>4115704640</v>
      </c>
      <c r="O32" s="12"/>
      <c r="P32" s="40">
        <v>14658216365</v>
      </c>
      <c r="Q32" s="40"/>
      <c r="R32" s="12"/>
      <c r="S32" s="14">
        <v>-180394685</v>
      </c>
      <c r="T32" s="12"/>
      <c r="U32" s="14">
        <f t="shared" si="1"/>
        <v>18593526320</v>
      </c>
      <c r="V32" s="12"/>
      <c r="W32" s="15">
        <f t="shared" si="0"/>
        <v>1.6398105073125562</v>
      </c>
    </row>
    <row r="33" spans="1:23" ht="21.75" customHeight="1" x14ac:dyDescent="0.2">
      <c r="A33" s="36" t="s">
        <v>103</v>
      </c>
      <c r="B33" s="36"/>
      <c r="D33" s="14">
        <v>0</v>
      </c>
      <c r="E33" s="12"/>
      <c r="F33" s="14">
        <v>0</v>
      </c>
      <c r="G33" s="12"/>
      <c r="H33" s="14">
        <v>0</v>
      </c>
      <c r="I33" s="12"/>
      <c r="J33" s="14">
        <f t="shared" si="2"/>
        <v>0</v>
      </c>
      <c r="K33" s="12"/>
      <c r="L33" s="15">
        <f>J33/درآمد!$F$13*100</f>
        <v>0</v>
      </c>
      <c r="M33" s="12"/>
      <c r="N33" s="14">
        <v>0</v>
      </c>
      <c r="O33" s="12"/>
      <c r="P33" s="40">
        <v>0</v>
      </c>
      <c r="Q33" s="40"/>
      <c r="R33" s="12"/>
      <c r="S33" s="14">
        <v>1985338235</v>
      </c>
      <c r="T33" s="12"/>
      <c r="U33" s="14">
        <f t="shared" si="1"/>
        <v>1985338235</v>
      </c>
      <c r="V33" s="12"/>
      <c r="W33" s="15">
        <f t="shared" si="0"/>
        <v>0.17509204237501327</v>
      </c>
    </row>
    <row r="34" spans="1:23" ht="21.75" customHeight="1" x14ac:dyDescent="0.2">
      <c r="A34" s="36" t="s">
        <v>50</v>
      </c>
      <c r="B34" s="36"/>
      <c r="D34" s="14">
        <v>0</v>
      </c>
      <c r="E34" s="12"/>
      <c r="F34" s="14">
        <v>868236249</v>
      </c>
      <c r="G34" s="12"/>
      <c r="H34" s="14">
        <v>0</v>
      </c>
      <c r="I34" s="12"/>
      <c r="J34" s="14">
        <f t="shared" si="2"/>
        <v>868236249</v>
      </c>
      <c r="K34" s="12"/>
      <c r="L34" s="15">
        <f>J34/درآمد!$F$13*100</f>
        <v>0.29456696203003657</v>
      </c>
      <c r="M34" s="12"/>
      <c r="N34" s="14">
        <v>3739437086</v>
      </c>
      <c r="O34" s="12"/>
      <c r="P34" s="40">
        <v>10235579473</v>
      </c>
      <c r="Q34" s="40"/>
      <c r="R34" s="12"/>
      <c r="S34" s="14">
        <v>7883783743</v>
      </c>
      <c r="T34" s="12"/>
      <c r="U34" s="14">
        <f t="shared" si="1"/>
        <v>21858800302</v>
      </c>
      <c r="V34" s="12"/>
      <c r="W34" s="15">
        <f t="shared" si="0"/>
        <v>1.9277833475789263</v>
      </c>
    </row>
    <row r="35" spans="1:23" ht="21.75" customHeight="1" x14ac:dyDescent="0.2">
      <c r="A35" s="36" t="s">
        <v>52</v>
      </c>
      <c r="B35" s="36"/>
      <c r="D35" s="14">
        <v>0</v>
      </c>
      <c r="E35" s="12"/>
      <c r="F35" s="14">
        <v>558484818</v>
      </c>
      <c r="G35" s="12"/>
      <c r="H35" s="14">
        <v>0</v>
      </c>
      <c r="I35" s="12"/>
      <c r="J35" s="14">
        <f t="shared" si="2"/>
        <v>558484818</v>
      </c>
      <c r="K35" s="12"/>
      <c r="L35" s="15">
        <f>J35/درآمد!$F$13*100</f>
        <v>0.18947743355294752</v>
      </c>
      <c r="M35" s="12"/>
      <c r="N35" s="14">
        <v>257763000</v>
      </c>
      <c r="O35" s="12"/>
      <c r="P35" s="40">
        <v>1242576114</v>
      </c>
      <c r="Q35" s="40"/>
      <c r="R35" s="12"/>
      <c r="S35" s="14">
        <v>833143846</v>
      </c>
      <c r="T35" s="12"/>
      <c r="U35" s="14">
        <f t="shared" si="1"/>
        <v>2333482960</v>
      </c>
      <c r="V35" s="12"/>
      <c r="W35" s="15">
        <f t="shared" si="0"/>
        <v>0.20579581358523094</v>
      </c>
    </row>
    <row r="36" spans="1:23" ht="21.75" customHeight="1" x14ac:dyDescent="0.2">
      <c r="A36" s="36" t="s">
        <v>51</v>
      </c>
      <c r="B36" s="36"/>
      <c r="D36" s="14">
        <v>0</v>
      </c>
      <c r="E36" s="12"/>
      <c r="F36" s="14">
        <v>280316274</v>
      </c>
      <c r="G36" s="12"/>
      <c r="H36" s="14">
        <v>0</v>
      </c>
      <c r="I36" s="12"/>
      <c r="J36" s="14">
        <f t="shared" si="2"/>
        <v>280316274</v>
      </c>
      <c r="K36" s="12"/>
      <c r="L36" s="15">
        <f>J36/درآمد!$F$13*100</f>
        <v>9.5103047511391495E-2</v>
      </c>
      <c r="M36" s="12"/>
      <c r="N36" s="14">
        <v>249416667</v>
      </c>
      <c r="O36" s="12"/>
      <c r="P36" s="40">
        <v>1430130375</v>
      </c>
      <c r="Q36" s="40"/>
      <c r="R36" s="12"/>
      <c r="S36" s="14">
        <v>1329663162</v>
      </c>
      <c r="T36" s="12"/>
      <c r="U36" s="14">
        <f t="shared" si="1"/>
        <v>3009210204</v>
      </c>
      <c r="V36" s="12"/>
      <c r="W36" s="15">
        <f t="shared" si="0"/>
        <v>0.2653899226164303</v>
      </c>
    </row>
    <row r="37" spans="1:23" ht="21.75" customHeight="1" x14ac:dyDescent="0.2">
      <c r="A37" s="36" t="s">
        <v>40</v>
      </c>
      <c r="B37" s="36"/>
      <c r="D37" s="14">
        <v>0</v>
      </c>
      <c r="E37" s="12"/>
      <c r="F37" s="14">
        <v>7006097609</v>
      </c>
      <c r="G37" s="12"/>
      <c r="H37" s="14">
        <v>0</v>
      </c>
      <c r="I37" s="12"/>
      <c r="J37" s="14">
        <f t="shared" si="2"/>
        <v>7006097609</v>
      </c>
      <c r="K37" s="12"/>
      <c r="L37" s="15">
        <f>J37/درآمد!$F$13*100</f>
        <v>2.3769623656533527</v>
      </c>
      <c r="M37" s="12"/>
      <c r="N37" s="14">
        <v>5507468363</v>
      </c>
      <c r="O37" s="12"/>
      <c r="P37" s="40">
        <v>47434639778</v>
      </c>
      <c r="Q37" s="40"/>
      <c r="R37" s="12"/>
      <c r="S37" s="14">
        <v>37157829789</v>
      </c>
      <c r="T37" s="12"/>
      <c r="U37" s="14">
        <f t="shared" si="1"/>
        <v>90099937930</v>
      </c>
      <c r="V37" s="12"/>
      <c r="W37" s="15">
        <f t="shared" si="0"/>
        <v>7.9461433180052694</v>
      </c>
    </row>
    <row r="38" spans="1:23" ht="21.75" customHeight="1" x14ac:dyDescent="0.2">
      <c r="A38" s="36" t="s">
        <v>47</v>
      </c>
      <c r="B38" s="36"/>
      <c r="D38" s="14">
        <v>0</v>
      </c>
      <c r="E38" s="12"/>
      <c r="F38" s="14">
        <v>2468434889</v>
      </c>
      <c r="G38" s="12"/>
      <c r="H38" s="14">
        <v>0</v>
      </c>
      <c r="I38" s="12"/>
      <c r="J38" s="14">
        <f t="shared" si="2"/>
        <v>2468434889</v>
      </c>
      <c r="K38" s="12"/>
      <c r="L38" s="15">
        <f>J38/درآمد!$F$13*100</f>
        <v>0.83746718368318285</v>
      </c>
      <c r="M38" s="12"/>
      <c r="N38" s="14">
        <v>6014184000</v>
      </c>
      <c r="O38" s="12"/>
      <c r="P38" s="40">
        <v>43486387441</v>
      </c>
      <c r="Q38" s="40"/>
      <c r="R38" s="12"/>
      <c r="S38" s="14">
        <v>0</v>
      </c>
      <c r="T38" s="12"/>
      <c r="U38" s="14">
        <f t="shared" si="1"/>
        <v>49500571441</v>
      </c>
      <c r="V38" s="12"/>
      <c r="W38" s="15">
        <f t="shared" si="0"/>
        <v>4.3655816422308229</v>
      </c>
    </row>
    <row r="39" spans="1:23" ht="21.75" customHeight="1" x14ac:dyDescent="0.2">
      <c r="A39" s="36" t="s">
        <v>27</v>
      </c>
      <c r="B39" s="36"/>
      <c r="D39" s="14">
        <v>0</v>
      </c>
      <c r="E39" s="12"/>
      <c r="F39" s="14">
        <v>2527009048</v>
      </c>
      <c r="G39" s="12"/>
      <c r="H39" s="14">
        <v>0</v>
      </c>
      <c r="I39" s="12"/>
      <c r="J39" s="14">
        <f t="shared" si="2"/>
        <v>2527009048</v>
      </c>
      <c r="K39" s="12"/>
      <c r="L39" s="15">
        <f>J39/درآمد!$F$13*100</f>
        <v>0.85733966895429059</v>
      </c>
      <c r="M39" s="12"/>
      <c r="N39" s="14">
        <v>2302862500</v>
      </c>
      <c r="O39" s="12"/>
      <c r="P39" s="40">
        <v>5362784132</v>
      </c>
      <c r="Q39" s="40"/>
      <c r="R39" s="12"/>
      <c r="S39" s="14">
        <v>0</v>
      </c>
      <c r="T39" s="12"/>
      <c r="U39" s="14">
        <f t="shared" si="1"/>
        <v>7665646632</v>
      </c>
      <c r="V39" s="12"/>
      <c r="W39" s="15">
        <f t="shared" si="0"/>
        <v>0.6760529270328699</v>
      </c>
    </row>
    <row r="40" spans="1:23" ht="21.75" customHeight="1" x14ac:dyDescent="0.2">
      <c r="A40" s="36" t="s">
        <v>20</v>
      </c>
      <c r="B40" s="36"/>
      <c r="D40" s="14">
        <v>0</v>
      </c>
      <c r="E40" s="12"/>
      <c r="F40" s="14">
        <v>3887918017</v>
      </c>
      <c r="G40" s="12"/>
      <c r="H40" s="14">
        <v>0</v>
      </c>
      <c r="I40" s="12"/>
      <c r="J40" s="14">
        <f t="shared" si="2"/>
        <v>3887918017</v>
      </c>
      <c r="K40" s="12"/>
      <c r="L40" s="15">
        <f>J40/درآمد!$F$13*100</f>
        <v>1.3190559599516725</v>
      </c>
      <c r="M40" s="12"/>
      <c r="N40" s="14">
        <v>1265462730</v>
      </c>
      <c r="O40" s="12"/>
      <c r="P40" s="40">
        <v>27511403140</v>
      </c>
      <c r="Q40" s="40"/>
      <c r="R40" s="12"/>
      <c r="S40" s="14">
        <v>0</v>
      </c>
      <c r="T40" s="12"/>
      <c r="U40" s="14">
        <f t="shared" si="1"/>
        <v>28776865870</v>
      </c>
      <c r="V40" s="12"/>
      <c r="W40" s="15">
        <f t="shared" si="0"/>
        <v>2.5379051939379553</v>
      </c>
    </row>
    <row r="41" spans="1:23" ht="21.75" customHeight="1" x14ac:dyDescent="0.2">
      <c r="A41" s="36" t="s">
        <v>36</v>
      </c>
      <c r="B41" s="36"/>
      <c r="D41" s="14">
        <v>0</v>
      </c>
      <c r="E41" s="12"/>
      <c r="F41" s="14">
        <v>4179630486</v>
      </c>
      <c r="G41" s="12"/>
      <c r="H41" s="14">
        <v>0</v>
      </c>
      <c r="I41" s="12"/>
      <c r="J41" s="14">
        <f t="shared" si="2"/>
        <v>4179630486</v>
      </c>
      <c r="K41" s="12"/>
      <c r="L41" s="15">
        <f>J41/درآمد!$F$13*100</f>
        <v>1.4180254004450641</v>
      </c>
      <c r="M41" s="12"/>
      <c r="N41" s="14">
        <v>3969346500</v>
      </c>
      <c r="O41" s="12"/>
      <c r="P41" s="40">
        <v>18718123330</v>
      </c>
      <c r="Q41" s="40"/>
      <c r="R41" s="12"/>
      <c r="S41" s="14">
        <v>0</v>
      </c>
      <c r="T41" s="12"/>
      <c r="U41" s="14">
        <f t="shared" si="1"/>
        <v>22687469830</v>
      </c>
      <c r="V41" s="12"/>
      <c r="W41" s="15">
        <f t="shared" si="0"/>
        <v>2.0008658267019146</v>
      </c>
    </row>
    <row r="42" spans="1:23" ht="21.75" customHeight="1" x14ac:dyDescent="0.2">
      <c r="A42" s="36" t="s">
        <v>44</v>
      </c>
      <c r="B42" s="36"/>
      <c r="D42" s="14">
        <v>0</v>
      </c>
      <c r="E42" s="12"/>
      <c r="F42" s="14">
        <v>1066149217</v>
      </c>
      <c r="G42" s="12"/>
      <c r="H42" s="14">
        <v>0</v>
      </c>
      <c r="I42" s="12"/>
      <c r="J42" s="14">
        <f t="shared" si="2"/>
        <v>1066149217</v>
      </c>
      <c r="K42" s="12"/>
      <c r="L42" s="15">
        <f>J42/درآمد!$F$13*100</f>
        <v>0.36171299722178757</v>
      </c>
      <c r="M42" s="12"/>
      <c r="N42" s="14">
        <v>3892952000</v>
      </c>
      <c r="O42" s="12"/>
      <c r="P42" s="40">
        <v>9317217068</v>
      </c>
      <c r="Q42" s="40"/>
      <c r="R42" s="12"/>
      <c r="S42" s="14">
        <v>0</v>
      </c>
      <c r="T42" s="12"/>
      <c r="U42" s="14">
        <f t="shared" si="1"/>
        <v>13210169068</v>
      </c>
      <c r="V42" s="12"/>
      <c r="W42" s="15">
        <f t="shared" si="0"/>
        <v>1.1650385014799987</v>
      </c>
    </row>
    <row r="43" spans="1:23" ht="21.75" customHeight="1" x14ac:dyDescent="0.2">
      <c r="A43" s="36" t="s">
        <v>42</v>
      </c>
      <c r="B43" s="36"/>
      <c r="D43" s="14">
        <v>0</v>
      </c>
      <c r="E43" s="12"/>
      <c r="F43" s="14">
        <v>25335843992</v>
      </c>
      <c r="G43" s="12"/>
      <c r="H43" s="14">
        <v>0</v>
      </c>
      <c r="I43" s="12"/>
      <c r="J43" s="14">
        <f t="shared" si="2"/>
        <v>25335843992</v>
      </c>
      <c r="K43" s="12"/>
      <c r="L43" s="15">
        <f>J43/درآمد!$F$13*100</f>
        <v>8.5957049176259339</v>
      </c>
      <c r="M43" s="12"/>
      <c r="N43" s="14">
        <v>1892739530</v>
      </c>
      <c r="O43" s="12"/>
      <c r="P43" s="40">
        <v>8823782297</v>
      </c>
      <c r="Q43" s="40"/>
      <c r="R43" s="12"/>
      <c r="S43" s="14">
        <v>0</v>
      </c>
      <c r="T43" s="12"/>
      <c r="U43" s="14">
        <f t="shared" si="1"/>
        <v>10716521827</v>
      </c>
      <c r="V43" s="12"/>
      <c r="W43" s="15">
        <f t="shared" si="0"/>
        <v>0.94511739146848128</v>
      </c>
    </row>
    <row r="44" spans="1:23" ht="21.75" customHeight="1" x14ac:dyDescent="0.2">
      <c r="A44" s="36" t="s">
        <v>38</v>
      </c>
      <c r="B44" s="36"/>
      <c r="D44" s="14">
        <v>0</v>
      </c>
      <c r="E44" s="12"/>
      <c r="F44" s="14">
        <v>0</v>
      </c>
      <c r="G44" s="12"/>
      <c r="H44" s="14">
        <v>0</v>
      </c>
      <c r="I44" s="12"/>
      <c r="J44" s="14">
        <f t="shared" si="2"/>
        <v>0</v>
      </c>
      <c r="K44" s="12"/>
      <c r="L44" s="15">
        <f>J44/درآمد!$F$13*100</f>
        <v>0</v>
      </c>
      <c r="M44" s="12"/>
      <c r="N44" s="14">
        <v>12222893400</v>
      </c>
      <c r="O44" s="12"/>
      <c r="P44" s="40">
        <v>10008151822</v>
      </c>
      <c r="Q44" s="40"/>
      <c r="R44" s="12"/>
      <c r="S44" s="14">
        <v>0</v>
      </c>
      <c r="T44" s="12"/>
      <c r="U44" s="14">
        <f t="shared" si="1"/>
        <v>22231045222</v>
      </c>
      <c r="V44" s="12"/>
      <c r="W44" s="15">
        <f t="shared" si="0"/>
        <v>1.9606125764516191</v>
      </c>
    </row>
    <row r="45" spans="1:23" ht="21.75" customHeight="1" x14ac:dyDescent="0.2">
      <c r="A45" s="36" t="s">
        <v>33</v>
      </c>
      <c r="B45" s="36"/>
      <c r="D45" s="14">
        <v>0</v>
      </c>
      <c r="E45" s="12"/>
      <c r="F45" s="14">
        <v>-1096458350</v>
      </c>
      <c r="G45" s="12"/>
      <c r="H45" s="14">
        <v>0</v>
      </c>
      <c r="I45" s="12"/>
      <c r="J45" s="14">
        <f t="shared" si="2"/>
        <v>-1096458350</v>
      </c>
      <c r="K45" s="12"/>
      <c r="L45" s="15">
        <f>J45/درآمد!$F$13*100</f>
        <v>-0.37199599247781073</v>
      </c>
      <c r="M45" s="12"/>
      <c r="N45" s="14">
        <v>1137500000</v>
      </c>
      <c r="O45" s="12"/>
      <c r="P45" s="40">
        <v>10576286449</v>
      </c>
      <c r="Q45" s="40"/>
      <c r="R45" s="12"/>
      <c r="S45" s="14">
        <v>0</v>
      </c>
      <c r="T45" s="12"/>
      <c r="U45" s="14">
        <f t="shared" si="1"/>
        <v>11713786449</v>
      </c>
      <c r="V45" s="12"/>
      <c r="W45" s="15">
        <f t="shared" si="0"/>
        <v>1.0330687019182725</v>
      </c>
    </row>
    <row r="46" spans="1:23" ht="21.75" customHeight="1" x14ac:dyDescent="0.2">
      <c r="A46" s="36" t="s">
        <v>30</v>
      </c>
      <c r="B46" s="36"/>
      <c r="D46" s="14">
        <v>0</v>
      </c>
      <c r="E46" s="12"/>
      <c r="F46" s="14">
        <v>12641519800</v>
      </c>
      <c r="G46" s="12"/>
      <c r="H46" s="14">
        <v>0</v>
      </c>
      <c r="I46" s="12"/>
      <c r="J46" s="14">
        <f t="shared" si="2"/>
        <v>12641519800</v>
      </c>
      <c r="K46" s="12"/>
      <c r="L46" s="15">
        <f>J46/درآمد!$F$13*100</f>
        <v>4.2888949720971121</v>
      </c>
      <c r="M46" s="12"/>
      <c r="N46" s="14">
        <v>1781574131</v>
      </c>
      <c r="O46" s="12"/>
      <c r="P46" s="40">
        <v>20234002304</v>
      </c>
      <c r="Q46" s="40"/>
      <c r="R46" s="12"/>
      <c r="S46" s="14">
        <v>0</v>
      </c>
      <c r="T46" s="12"/>
      <c r="U46" s="14">
        <f t="shared" si="1"/>
        <v>22015576435</v>
      </c>
      <c r="V46" s="12"/>
      <c r="W46" s="15">
        <f t="shared" si="0"/>
        <v>1.9416098345919195</v>
      </c>
    </row>
    <row r="47" spans="1:23" ht="21.75" customHeight="1" x14ac:dyDescent="0.2">
      <c r="A47" s="36" t="s">
        <v>26</v>
      </c>
      <c r="B47" s="36"/>
      <c r="D47" s="14">
        <v>0</v>
      </c>
      <c r="E47" s="12"/>
      <c r="F47" s="14">
        <v>1180154340</v>
      </c>
      <c r="G47" s="12"/>
      <c r="H47" s="14">
        <v>0</v>
      </c>
      <c r="I47" s="12"/>
      <c r="J47" s="14">
        <f t="shared" si="2"/>
        <v>1180154340</v>
      </c>
      <c r="K47" s="12"/>
      <c r="L47" s="15">
        <f>J47/درآمد!$F$13*100</f>
        <v>0.40039157436786876</v>
      </c>
      <c r="M47" s="12"/>
      <c r="N47" s="14">
        <v>13201762800</v>
      </c>
      <c r="O47" s="12"/>
      <c r="P47" s="40">
        <v>46250797855</v>
      </c>
      <c r="Q47" s="40"/>
      <c r="R47" s="12"/>
      <c r="S47" s="14">
        <v>0</v>
      </c>
      <c r="T47" s="12"/>
      <c r="U47" s="14">
        <f t="shared" si="1"/>
        <v>59452560655</v>
      </c>
      <c r="V47" s="12"/>
      <c r="W47" s="15">
        <f t="shared" si="0"/>
        <v>5.2432729526857198</v>
      </c>
    </row>
    <row r="48" spans="1:23" ht="21.75" customHeight="1" x14ac:dyDescent="0.2">
      <c r="A48" s="36" t="s">
        <v>22</v>
      </c>
      <c r="B48" s="36"/>
      <c r="D48" s="14">
        <v>0</v>
      </c>
      <c r="E48" s="12"/>
      <c r="F48" s="14">
        <v>22226475899</v>
      </c>
      <c r="G48" s="12"/>
      <c r="H48" s="14">
        <v>0</v>
      </c>
      <c r="I48" s="12"/>
      <c r="J48" s="14">
        <f t="shared" si="2"/>
        <v>22226475899</v>
      </c>
      <c r="K48" s="12"/>
      <c r="L48" s="15">
        <f>J48/درآمد!$F$13*100</f>
        <v>7.5407879937552078</v>
      </c>
      <c r="M48" s="12"/>
      <c r="N48" s="14">
        <v>10084862236</v>
      </c>
      <c r="O48" s="12"/>
      <c r="P48" s="40">
        <v>66217554780</v>
      </c>
      <c r="Q48" s="40"/>
      <c r="R48" s="12"/>
      <c r="S48" s="14">
        <v>0</v>
      </c>
      <c r="T48" s="12"/>
      <c r="U48" s="14">
        <f t="shared" si="1"/>
        <v>76302417016</v>
      </c>
      <c r="V48" s="12"/>
      <c r="W48" s="15">
        <f t="shared" si="0"/>
        <v>6.7293047592373627</v>
      </c>
    </row>
    <row r="49" spans="1:23" ht="21.75" customHeight="1" x14ac:dyDescent="0.2">
      <c r="A49" s="36" t="s">
        <v>23</v>
      </c>
      <c r="B49" s="36"/>
      <c r="D49" s="14">
        <v>0</v>
      </c>
      <c r="E49" s="12"/>
      <c r="F49" s="14">
        <v>-2512832128</v>
      </c>
      <c r="G49" s="12"/>
      <c r="H49" s="14">
        <v>0</v>
      </c>
      <c r="I49" s="12"/>
      <c r="J49" s="14">
        <f t="shared" si="2"/>
        <v>-2512832128</v>
      </c>
      <c r="K49" s="12"/>
      <c r="L49" s="15">
        <f>J49/درآمد!$F$13*100</f>
        <v>-0.85252985796085112</v>
      </c>
      <c r="M49" s="12"/>
      <c r="N49" s="14">
        <v>1568148148</v>
      </c>
      <c r="O49" s="12"/>
      <c r="P49" s="40">
        <v>3056663674</v>
      </c>
      <c r="Q49" s="40"/>
      <c r="R49" s="12"/>
      <c r="S49" s="14">
        <v>0</v>
      </c>
      <c r="T49" s="12"/>
      <c r="U49" s="14">
        <f t="shared" si="1"/>
        <v>4624811822</v>
      </c>
      <c r="V49" s="12"/>
      <c r="W49" s="15">
        <f t="shared" si="0"/>
        <v>0.40787394975752655</v>
      </c>
    </row>
    <row r="50" spans="1:23" ht="21.75" customHeight="1" x14ac:dyDescent="0.2">
      <c r="A50" s="36" t="s">
        <v>37</v>
      </c>
      <c r="B50" s="36"/>
      <c r="D50" s="14">
        <v>0</v>
      </c>
      <c r="E50" s="12"/>
      <c r="F50" s="14">
        <v>4144627417</v>
      </c>
      <c r="G50" s="12"/>
      <c r="H50" s="14">
        <v>0</v>
      </c>
      <c r="I50" s="12"/>
      <c r="J50" s="14">
        <f t="shared" si="2"/>
        <v>4144627417</v>
      </c>
      <c r="K50" s="12"/>
      <c r="L50" s="15">
        <f>J50/درآمد!$F$13*100</f>
        <v>1.4061498910904005</v>
      </c>
      <c r="M50" s="12"/>
      <c r="N50" s="14">
        <v>822191190</v>
      </c>
      <c r="O50" s="12"/>
      <c r="P50" s="40">
        <v>14008896497</v>
      </c>
      <c r="Q50" s="40"/>
      <c r="R50" s="12"/>
      <c r="S50" s="14">
        <v>0</v>
      </c>
      <c r="T50" s="12"/>
      <c r="U50" s="14">
        <f t="shared" si="1"/>
        <v>14831087687</v>
      </c>
      <c r="V50" s="12"/>
      <c r="W50" s="15">
        <f t="shared" si="0"/>
        <v>1.3079914484998278</v>
      </c>
    </row>
    <row r="51" spans="1:23" ht="21.75" customHeight="1" x14ac:dyDescent="0.2">
      <c r="A51" s="36" t="s">
        <v>25</v>
      </c>
      <c r="B51" s="36"/>
      <c r="D51" s="14">
        <v>0</v>
      </c>
      <c r="E51" s="12"/>
      <c r="F51" s="14">
        <v>29538061108</v>
      </c>
      <c r="G51" s="12"/>
      <c r="H51" s="14">
        <v>0</v>
      </c>
      <c r="I51" s="12"/>
      <c r="J51" s="14">
        <f t="shared" si="2"/>
        <v>29538061108</v>
      </c>
      <c r="K51" s="12"/>
      <c r="L51" s="15">
        <f>J51/درآمد!$F$13*100</f>
        <v>10.021393295733196</v>
      </c>
      <c r="M51" s="12"/>
      <c r="N51" s="14">
        <v>3368226400</v>
      </c>
      <c r="O51" s="12"/>
      <c r="P51" s="40">
        <v>32720506841</v>
      </c>
      <c r="Q51" s="40"/>
      <c r="R51" s="12"/>
      <c r="S51" s="14">
        <v>0</v>
      </c>
      <c r="T51" s="12"/>
      <c r="U51" s="14">
        <f t="shared" si="1"/>
        <v>36088733241</v>
      </c>
      <c r="V51" s="12"/>
      <c r="W51" s="15">
        <f t="shared" si="0"/>
        <v>3.1827574256603799</v>
      </c>
    </row>
    <row r="52" spans="1:23" ht="21.75" customHeight="1" x14ac:dyDescent="0.2">
      <c r="A52" s="36" t="s">
        <v>31</v>
      </c>
      <c r="B52" s="36"/>
      <c r="D52" s="14">
        <v>0</v>
      </c>
      <c r="E52" s="12"/>
      <c r="F52" s="14">
        <v>0</v>
      </c>
      <c r="G52" s="12"/>
      <c r="H52" s="14">
        <v>0</v>
      </c>
      <c r="I52" s="12"/>
      <c r="J52" s="14">
        <f t="shared" si="2"/>
        <v>0</v>
      </c>
      <c r="K52" s="12"/>
      <c r="L52" s="15">
        <f>J52/درآمد!$F$13*100</f>
        <v>0</v>
      </c>
      <c r="M52" s="12"/>
      <c r="N52" s="14">
        <v>233706147</v>
      </c>
      <c r="O52" s="12"/>
      <c r="P52" s="40">
        <v>-424776489</v>
      </c>
      <c r="Q52" s="40"/>
      <c r="R52" s="12"/>
      <c r="S52" s="14">
        <v>0</v>
      </c>
      <c r="T52" s="12"/>
      <c r="U52" s="14">
        <f t="shared" si="1"/>
        <v>-191070342</v>
      </c>
      <c r="V52" s="12"/>
      <c r="W52" s="15">
        <f t="shared" si="0"/>
        <v>-1.6850980769063908E-2</v>
      </c>
    </row>
    <row r="53" spans="1:23" ht="21.75" customHeight="1" x14ac:dyDescent="0.2">
      <c r="A53" s="36" t="s">
        <v>55</v>
      </c>
      <c r="B53" s="36"/>
      <c r="D53" s="14">
        <v>0</v>
      </c>
      <c r="E53" s="12"/>
      <c r="F53" s="14">
        <v>-564059519</v>
      </c>
      <c r="G53" s="12"/>
      <c r="H53" s="14">
        <v>0</v>
      </c>
      <c r="I53" s="12"/>
      <c r="J53" s="14">
        <f t="shared" si="2"/>
        <v>-564059519</v>
      </c>
      <c r="K53" s="12"/>
      <c r="L53" s="15">
        <f>J53/درآمد!$F$13*100</f>
        <v>-0.19136876524946117</v>
      </c>
      <c r="M53" s="12"/>
      <c r="N53" s="14">
        <v>0</v>
      </c>
      <c r="O53" s="12"/>
      <c r="P53" s="40">
        <v>-564059519</v>
      </c>
      <c r="Q53" s="40"/>
      <c r="R53" s="12"/>
      <c r="S53" s="14">
        <v>0</v>
      </c>
      <c r="T53" s="12"/>
      <c r="U53" s="14">
        <f t="shared" si="1"/>
        <v>-564059519</v>
      </c>
      <c r="V53" s="12"/>
      <c r="W53" s="15">
        <f t="shared" si="0"/>
        <v>-4.9745847564748882E-2</v>
      </c>
    </row>
    <row r="54" spans="1:23" ht="21.75" customHeight="1" x14ac:dyDescent="0.2">
      <c r="A54" s="36" t="s">
        <v>34</v>
      </c>
      <c r="B54" s="36"/>
      <c r="D54" s="14">
        <v>0</v>
      </c>
      <c r="E54" s="12"/>
      <c r="F54" s="14">
        <v>7290413255</v>
      </c>
      <c r="G54" s="12"/>
      <c r="H54" s="14">
        <v>0</v>
      </c>
      <c r="I54" s="12"/>
      <c r="J54" s="14">
        <f t="shared" si="2"/>
        <v>7290413255</v>
      </c>
      <c r="K54" s="12"/>
      <c r="L54" s="15">
        <f>J54/درآمد!$F$13*100</f>
        <v>2.4734222821752523</v>
      </c>
      <c r="M54" s="12"/>
      <c r="N54" s="14">
        <v>0</v>
      </c>
      <c r="O54" s="12"/>
      <c r="P54" s="40">
        <v>10672343142</v>
      </c>
      <c r="Q54" s="40"/>
      <c r="R54" s="12"/>
      <c r="S54" s="14">
        <v>0</v>
      </c>
      <c r="T54" s="12"/>
      <c r="U54" s="14">
        <f t="shared" si="1"/>
        <v>10672343142</v>
      </c>
      <c r="V54" s="12"/>
      <c r="W54" s="15">
        <f t="shared" si="0"/>
        <v>0.94122116056448502</v>
      </c>
    </row>
    <row r="55" spans="1:23" ht="21.75" customHeight="1" x14ac:dyDescent="0.2">
      <c r="A55" s="36" t="s">
        <v>54</v>
      </c>
      <c r="B55" s="36"/>
      <c r="D55" s="14">
        <v>0</v>
      </c>
      <c r="E55" s="12"/>
      <c r="F55" s="14">
        <v>6516602281</v>
      </c>
      <c r="G55" s="12"/>
      <c r="H55" s="14">
        <v>0</v>
      </c>
      <c r="I55" s="12"/>
      <c r="J55" s="14">
        <f t="shared" si="2"/>
        <v>6516602281</v>
      </c>
      <c r="K55" s="12"/>
      <c r="L55" s="15">
        <f>J55/درآمد!$F$13*100</f>
        <v>2.2108910321160491</v>
      </c>
      <c r="M55" s="12"/>
      <c r="N55" s="14">
        <v>0</v>
      </c>
      <c r="O55" s="12"/>
      <c r="P55" s="40">
        <v>6516602281</v>
      </c>
      <c r="Q55" s="40"/>
      <c r="R55" s="12"/>
      <c r="S55" s="14">
        <v>0</v>
      </c>
      <c r="T55" s="12"/>
      <c r="U55" s="14">
        <f t="shared" si="1"/>
        <v>6516602281</v>
      </c>
      <c r="V55" s="12"/>
      <c r="W55" s="15">
        <f t="shared" si="0"/>
        <v>0.57471577518173378</v>
      </c>
    </row>
    <row r="56" spans="1:23" ht="21.75" customHeight="1" x14ac:dyDescent="0.2">
      <c r="A56" s="36" t="s">
        <v>53</v>
      </c>
      <c r="B56" s="36"/>
      <c r="D56" s="14">
        <v>0</v>
      </c>
      <c r="E56" s="12"/>
      <c r="F56" s="14">
        <v>-435623455</v>
      </c>
      <c r="G56" s="12"/>
      <c r="H56" s="14">
        <v>0</v>
      </c>
      <c r="I56" s="12"/>
      <c r="J56" s="14">
        <f t="shared" si="2"/>
        <v>-435623455</v>
      </c>
      <c r="K56" s="12"/>
      <c r="L56" s="15">
        <f>J56/درآمد!$F$13*100</f>
        <v>-0.14779419527366261</v>
      </c>
      <c r="M56" s="12"/>
      <c r="N56" s="14">
        <v>0</v>
      </c>
      <c r="O56" s="12"/>
      <c r="P56" s="40">
        <v>-435623455</v>
      </c>
      <c r="Q56" s="40"/>
      <c r="R56" s="12"/>
      <c r="S56" s="14">
        <v>0</v>
      </c>
      <c r="T56" s="12"/>
      <c r="U56" s="14">
        <f t="shared" si="1"/>
        <v>-435623455</v>
      </c>
      <c r="V56" s="12"/>
      <c r="W56" s="15">
        <f t="shared" si="0"/>
        <v>-3.8418743515716197E-2</v>
      </c>
    </row>
    <row r="57" spans="1:23" ht="21.75" customHeight="1" x14ac:dyDescent="0.2">
      <c r="A57" s="36" t="s">
        <v>19</v>
      </c>
      <c r="B57" s="36"/>
      <c r="D57" s="14">
        <v>0</v>
      </c>
      <c r="E57" s="12"/>
      <c r="F57" s="14">
        <v>5606127045</v>
      </c>
      <c r="G57" s="12"/>
      <c r="H57" s="14">
        <v>0</v>
      </c>
      <c r="I57" s="12"/>
      <c r="J57" s="14">
        <f t="shared" si="2"/>
        <v>5606127045</v>
      </c>
      <c r="K57" s="12"/>
      <c r="L57" s="15">
        <f>J57/درآمد!$F$13*100</f>
        <v>1.901993627082571</v>
      </c>
      <c r="M57" s="12"/>
      <c r="N57" s="14">
        <v>0</v>
      </c>
      <c r="O57" s="12"/>
      <c r="P57" s="40">
        <v>12519827607</v>
      </c>
      <c r="Q57" s="40"/>
      <c r="R57" s="12"/>
      <c r="S57" s="14">
        <v>0</v>
      </c>
      <c r="T57" s="12"/>
      <c r="U57" s="14">
        <f t="shared" si="1"/>
        <v>12519827607</v>
      </c>
      <c r="V57" s="12"/>
      <c r="W57" s="15">
        <f t="shared" si="0"/>
        <v>1.1041555273792958</v>
      </c>
    </row>
    <row r="58" spans="1:23" ht="21.75" customHeight="1" x14ac:dyDescent="0.2">
      <c r="A58" s="36" t="s">
        <v>39</v>
      </c>
      <c r="B58" s="36"/>
      <c r="D58" s="14">
        <v>0</v>
      </c>
      <c r="E58" s="12"/>
      <c r="F58" s="14">
        <v>6884071578</v>
      </c>
      <c r="G58" s="12"/>
      <c r="H58" s="14">
        <v>0</v>
      </c>
      <c r="I58" s="12"/>
      <c r="J58" s="14">
        <f t="shared" si="2"/>
        <v>6884071578</v>
      </c>
      <c r="K58" s="12"/>
      <c r="L58" s="15">
        <f>J58/درآمد!$F$13*100</f>
        <v>2.3355625308944918</v>
      </c>
      <c r="M58" s="12"/>
      <c r="N58" s="14">
        <v>0</v>
      </c>
      <c r="O58" s="12"/>
      <c r="P58" s="40">
        <v>12986978053</v>
      </c>
      <c r="Q58" s="40"/>
      <c r="R58" s="12"/>
      <c r="S58" s="14">
        <v>0</v>
      </c>
      <c r="T58" s="12"/>
      <c r="U58" s="14">
        <f t="shared" si="1"/>
        <v>12986978053</v>
      </c>
      <c r="V58" s="12"/>
      <c r="W58" s="15">
        <f t="shared" si="0"/>
        <v>1.1453547166381166</v>
      </c>
    </row>
    <row r="59" spans="1:23" ht="21.75" customHeight="1" x14ac:dyDescent="0.2">
      <c r="A59" s="36" t="s">
        <v>43</v>
      </c>
      <c r="B59" s="36"/>
      <c r="D59" s="14">
        <v>0</v>
      </c>
      <c r="E59" s="12"/>
      <c r="F59" s="14">
        <v>5655031510</v>
      </c>
      <c r="G59" s="12"/>
      <c r="H59" s="14">
        <v>0</v>
      </c>
      <c r="I59" s="12"/>
      <c r="J59" s="14">
        <f t="shared" si="2"/>
        <v>5655031510</v>
      </c>
      <c r="K59" s="12"/>
      <c r="L59" s="15">
        <f>J59/درآمد!$F$13*100</f>
        <v>1.9185854702604459</v>
      </c>
      <c r="M59" s="12"/>
      <c r="N59" s="14">
        <v>0</v>
      </c>
      <c r="O59" s="12"/>
      <c r="P59" s="40">
        <v>29942704404</v>
      </c>
      <c r="Q59" s="40"/>
      <c r="R59" s="12"/>
      <c r="S59" s="14">
        <v>0</v>
      </c>
      <c r="T59" s="12"/>
      <c r="U59" s="14">
        <f t="shared" si="1"/>
        <v>29942704404</v>
      </c>
      <c r="V59" s="12"/>
      <c r="W59" s="15">
        <f t="shared" si="0"/>
        <v>2.6407234676199467</v>
      </c>
    </row>
    <row r="60" spans="1:23" ht="21.75" customHeight="1" x14ac:dyDescent="0.2">
      <c r="A60" s="37" t="s">
        <v>24</v>
      </c>
      <c r="B60" s="37"/>
      <c r="D60" s="16">
        <v>0</v>
      </c>
      <c r="E60" s="12"/>
      <c r="F60" s="16">
        <v>22783473218</v>
      </c>
      <c r="G60" s="12"/>
      <c r="H60" s="16">
        <v>0</v>
      </c>
      <c r="I60" s="12"/>
      <c r="J60" s="14">
        <f t="shared" si="2"/>
        <v>22783473218</v>
      </c>
      <c r="K60" s="12"/>
      <c r="L60" s="17">
        <f>J60/درآمد!$F$13*100</f>
        <v>7.7297607627517539</v>
      </c>
      <c r="M60" s="12"/>
      <c r="N60" s="16">
        <v>0</v>
      </c>
      <c r="O60" s="12"/>
      <c r="P60" s="40">
        <v>26310524845</v>
      </c>
      <c r="Q60" s="41"/>
      <c r="R60" s="12"/>
      <c r="S60" s="16">
        <v>0</v>
      </c>
      <c r="T60" s="12"/>
      <c r="U60" s="16">
        <f t="shared" si="1"/>
        <v>26310524845</v>
      </c>
      <c r="V60" s="12"/>
      <c r="W60" s="17">
        <f t="shared" si="0"/>
        <v>2.3203922887575774</v>
      </c>
    </row>
    <row r="61" spans="1:23" ht="21.75" customHeight="1" x14ac:dyDescent="0.2">
      <c r="A61" s="34" t="s">
        <v>56</v>
      </c>
      <c r="B61" s="34"/>
      <c r="D61" s="18">
        <f>SUM(D9:D60)</f>
        <v>1540064700</v>
      </c>
      <c r="E61" s="12"/>
      <c r="F61" s="18">
        <f>SUM(F9:F60)</f>
        <v>239126109645</v>
      </c>
      <c r="G61" s="12"/>
      <c r="H61" s="18">
        <f>SUM(H9:H60)</f>
        <v>53922347187</v>
      </c>
      <c r="I61" s="12"/>
      <c r="J61" s="18">
        <f>SUM(J9:J60)</f>
        <v>294588521532</v>
      </c>
      <c r="K61" s="12"/>
      <c r="L61" s="19">
        <f>SUM(L9:L60)</f>
        <v>99.945200326001654</v>
      </c>
      <c r="M61" s="12"/>
      <c r="N61" s="18">
        <f>SUM(N9:N60)</f>
        <v>121264485982</v>
      </c>
      <c r="O61" s="12"/>
      <c r="P61" s="12"/>
      <c r="Q61" s="18">
        <f>SUM(P9:Q60)</f>
        <v>888752679360</v>
      </c>
      <c r="R61" s="12"/>
      <c r="S61" s="18">
        <v>122857731998</v>
      </c>
      <c r="T61" s="12"/>
      <c r="U61" s="18">
        <f>SUM(U9:U60)</f>
        <v>1132874897340</v>
      </c>
      <c r="V61" s="12"/>
      <c r="W61" s="19">
        <f>SUM(W9:W60)</f>
        <v>99.911126494092855</v>
      </c>
    </row>
    <row r="63" spans="1:23" x14ac:dyDescent="0.2">
      <c r="N63" s="22"/>
      <c r="Q63" s="22"/>
      <c r="S63" s="22"/>
    </row>
    <row r="64" spans="1:23" x14ac:dyDescent="0.2">
      <c r="D64" s="22"/>
      <c r="F64" s="22"/>
      <c r="H64" s="22"/>
    </row>
    <row r="65" spans="4:19" x14ac:dyDescent="0.2">
      <c r="D65" s="22"/>
      <c r="F65" s="22"/>
      <c r="H65" s="22"/>
      <c r="N65" s="22"/>
    </row>
    <row r="66" spans="4:19" x14ac:dyDescent="0.2">
      <c r="D66" s="22"/>
      <c r="F66" s="22"/>
      <c r="H66" s="22"/>
      <c r="N66" s="22"/>
      <c r="Q66" s="22"/>
      <c r="S66" s="22"/>
    </row>
    <row r="68" spans="4:19" x14ac:dyDescent="0.2">
      <c r="D68" s="22"/>
      <c r="E68" s="22"/>
      <c r="F68" s="22"/>
      <c r="G68" s="22"/>
      <c r="H68" s="22"/>
    </row>
  </sheetData>
  <mergeCells count="115">
    <mergeCell ref="A59:B59"/>
    <mergeCell ref="P59:Q59"/>
    <mergeCell ref="A60:B60"/>
    <mergeCell ref="P60:Q60"/>
    <mergeCell ref="A61:B61"/>
    <mergeCell ref="A54:B54"/>
    <mergeCell ref="P54:Q54"/>
    <mergeCell ref="A55:B55"/>
    <mergeCell ref="P55:Q55"/>
    <mergeCell ref="A56:B56"/>
    <mergeCell ref="P56:Q56"/>
    <mergeCell ref="A57:B57"/>
    <mergeCell ref="P57:Q57"/>
    <mergeCell ref="A58:B58"/>
    <mergeCell ref="P58:Q58"/>
    <mergeCell ref="A49:B49"/>
    <mergeCell ref="P49:Q49"/>
    <mergeCell ref="A50:B50"/>
    <mergeCell ref="P50:Q50"/>
    <mergeCell ref="A51:B51"/>
    <mergeCell ref="P51:Q51"/>
    <mergeCell ref="A52:B52"/>
    <mergeCell ref="P52:Q52"/>
    <mergeCell ref="A53:B53"/>
    <mergeCell ref="P53:Q53"/>
    <mergeCell ref="A44:B44"/>
    <mergeCell ref="P44:Q44"/>
    <mergeCell ref="A45:B45"/>
    <mergeCell ref="P45:Q45"/>
    <mergeCell ref="A46:B46"/>
    <mergeCell ref="P46:Q46"/>
    <mergeCell ref="A47:B47"/>
    <mergeCell ref="P47:Q47"/>
    <mergeCell ref="A48:B48"/>
    <mergeCell ref="P48:Q48"/>
    <mergeCell ref="A39:B39"/>
    <mergeCell ref="P39:Q39"/>
    <mergeCell ref="A40:B40"/>
    <mergeCell ref="P40:Q40"/>
    <mergeCell ref="A41:B41"/>
    <mergeCell ref="P41:Q41"/>
    <mergeCell ref="A42:B42"/>
    <mergeCell ref="P42:Q42"/>
    <mergeCell ref="A43:B43"/>
    <mergeCell ref="P43:Q43"/>
    <mergeCell ref="A34:B34"/>
    <mergeCell ref="P34:Q34"/>
    <mergeCell ref="A35:B35"/>
    <mergeCell ref="P35:Q35"/>
    <mergeCell ref="A36:B36"/>
    <mergeCell ref="P36:Q36"/>
    <mergeCell ref="A37:B37"/>
    <mergeCell ref="P37:Q37"/>
    <mergeCell ref="A38:B38"/>
    <mergeCell ref="P38:Q38"/>
    <mergeCell ref="A29:B29"/>
    <mergeCell ref="P29:Q29"/>
    <mergeCell ref="A30:B30"/>
    <mergeCell ref="P30:Q30"/>
    <mergeCell ref="A31:B31"/>
    <mergeCell ref="P31:Q31"/>
    <mergeCell ref="A32:B32"/>
    <mergeCell ref="P32:Q32"/>
    <mergeCell ref="A33:B33"/>
    <mergeCell ref="P33:Q33"/>
    <mergeCell ref="A24:B24"/>
    <mergeCell ref="P24:Q24"/>
    <mergeCell ref="A25:B25"/>
    <mergeCell ref="P25:Q25"/>
    <mergeCell ref="A26:B26"/>
    <mergeCell ref="P26:Q26"/>
    <mergeCell ref="A27:B27"/>
    <mergeCell ref="P27:Q27"/>
    <mergeCell ref="A28:B28"/>
    <mergeCell ref="P28:Q28"/>
    <mergeCell ref="A19:B19"/>
    <mergeCell ref="P19:Q19"/>
    <mergeCell ref="A20:B20"/>
    <mergeCell ref="P20:Q20"/>
    <mergeCell ref="A21:B21"/>
    <mergeCell ref="P21:Q21"/>
    <mergeCell ref="A22:B22"/>
    <mergeCell ref="P22:Q22"/>
    <mergeCell ref="A23:B23"/>
    <mergeCell ref="P23:Q23"/>
    <mergeCell ref="A14:B14"/>
    <mergeCell ref="P14:Q14"/>
    <mergeCell ref="A15:B15"/>
    <mergeCell ref="P15:Q15"/>
    <mergeCell ref="A16:B16"/>
    <mergeCell ref="P16:Q16"/>
    <mergeCell ref="A17:B17"/>
    <mergeCell ref="P17:Q17"/>
    <mergeCell ref="A18:B18"/>
    <mergeCell ref="P18:Q18"/>
    <mergeCell ref="A9:B9"/>
    <mergeCell ref="P9:Q9"/>
    <mergeCell ref="A10:B10"/>
    <mergeCell ref="P10:Q10"/>
    <mergeCell ref="A11:B11"/>
    <mergeCell ref="P11:Q11"/>
    <mergeCell ref="A12:B12"/>
    <mergeCell ref="P12:Q12"/>
    <mergeCell ref="A13:B13"/>
    <mergeCell ref="P13:Q13"/>
    <mergeCell ref="A1:W1"/>
    <mergeCell ref="A2:W2"/>
    <mergeCell ref="A3:W3"/>
    <mergeCell ref="B5:W5"/>
    <mergeCell ref="D6:L6"/>
    <mergeCell ref="N6:W6"/>
    <mergeCell ref="J7:L7"/>
    <mergeCell ref="U7:W7"/>
    <mergeCell ref="A8:B8"/>
    <mergeCell ref="P8:Q8"/>
  </mergeCells>
  <pageMargins left="0.39" right="0.39" top="0.39" bottom="0.39" header="0" footer="0"/>
  <pageSetup paperSize="0" fitToHeight="0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J15"/>
  <sheetViews>
    <sheetView rightToLeft="1" workbookViewId="0">
      <selection activeCell="J9" sqref="J9"/>
    </sheetView>
  </sheetViews>
  <sheetFormatPr defaultRowHeight="12.75" x14ac:dyDescent="0.2"/>
  <cols>
    <col min="1" max="1" width="5.140625" customWidth="1"/>
    <col min="2" max="2" width="31.85546875" customWidth="1"/>
    <col min="3" max="3" width="1.28515625" customWidth="1"/>
    <col min="4" max="4" width="19.42578125" customWidth="1"/>
    <col min="5" max="5" width="1.28515625" customWidth="1"/>
    <col min="6" max="6" width="20.7109375" customWidth="1"/>
    <col min="7" max="7" width="1.28515625" customWidth="1"/>
    <col min="8" max="8" width="19.42578125" customWidth="1"/>
    <col min="9" max="9" width="1.28515625" customWidth="1"/>
    <col min="10" max="10" width="19.42578125" customWidth="1"/>
    <col min="11" max="11" width="0.28515625" customWidth="1"/>
  </cols>
  <sheetData>
    <row r="1" spans="1:10" ht="29.1" customHeight="1" x14ac:dyDescent="0.2">
      <c r="A1" s="31" t="s">
        <v>0</v>
      </c>
      <c r="B1" s="31"/>
      <c r="C1" s="31"/>
      <c r="D1" s="31"/>
      <c r="E1" s="31"/>
      <c r="F1" s="31"/>
      <c r="G1" s="31"/>
      <c r="H1" s="31"/>
      <c r="I1" s="31"/>
      <c r="J1" s="31"/>
    </row>
    <row r="2" spans="1:10" ht="21.75" customHeight="1" x14ac:dyDescent="0.2">
      <c r="A2" s="31" t="s">
        <v>64</v>
      </c>
      <c r="B2" s="31"/>
      <c r="C2" s="31"/>
      <c r="D2" s="31"/>
      <c r="E2" s="31"/>
      <c r="F2" s="31"/>
      <c r="G2" s="31"/>
      <c r="H2" s="31"/>
      <c r="I2" s="31"/>
      <c r="J2" s="31"/>
    </row>
    <row r="3" spans="1:10" ht="21.75" customHeight="1" x14ac:dyDescent="0.2">
      <c r="A3" s="31" t="s">
        <v>2</v>
      </c>
      <c r="B3" s="31"/>
      <c r="C3" s="31"/>
      <c r="D3" s="31"/>
      <c r="E3" s="31"/>
      <c r="F3" s="31"/>
      <c r="G3" s="31"/>
      <c r="H3" s="31"/>
      <c r="I3" s="31"/>
      <c r="J3" s="31"/>
    </row>
    <row r="4" spans="1:10" ht="14.45" customHeight="1" x14ac:dyDescent="0.2"/>
    <row r="5" spans="1:10" ht="18.75" customHeight="1" x14ac:dyDescent="0.2">
      <c r="A5" s="1" t="s">
        <v>104</v>
      </c>
      <c r="B5" s="32" t="s">
        <v>105</v>
      </c>
      <c r="C5" s="32"/>
      <c r="D5" s="32"/>
      <c r="E5" s="32"/>
      <c r="F5" s="32"/>
      <c r="G5" s="32"/>
      <c r="H5" s="32"/>
      <c r="I5" s="32"/>
      <c r="J5" s="32"/>
    </row>
    <row r="6" spans="1:10" ht="18.75" customHeight="1" x14ac:dyDescent="0.2">
      <c r="D6" s="33" t="s">
        <v>83</v>
      </c>
      <c r="E6" s="33"/>
      <c r="F6" s="33"/>
      <c r="H6" s="33" t="s">
        <v>84</v>
      </c>
      <c r="I6" s="33"/>
      <c r="J6" s="33"/>
    </row>
    <row r="7" spans="1:10" ht="44.25" customHeight="1" x14ac:dyDescent="0.2">
      <c r="A7" s="33" t="s">
        <v>106</v>
      </c>
      <c r="B7" s="33"/>
      <c r="D7" s="10" t="s">
        <v>107</v>
      </c>
      <c r="E7" s="3"/>
      <c r="F7" s="10" t="s">
        <v>108</v>
      </c>
      <c r="H7" s="10" t="s">
        <v>107</v>
      </c>
      <c r="I7" s="3"/>
      <c r="J7" s="10" t="s">
        <v>108</v>
      </c>
    </row>
    <row r="8" spans="1:10" ht="21.75" customHeight="1" x14ac:dyDescent="0.2">
      <c r="A8" s="35" t="s">
        <v>147</v>
      </c>
      <c r="B8" s="35"/>
      <c r="D8" s="11">
        <v>6199101</v>
      </c>
      <c r="E8" s="12"/>
      <c r="F8" s="13">
        <f>D8/D10*100</f>
        <v>90.313111431947206</v>
      </c>
      <c r="G8" s="12"/>
      <c r="H8" s="11">
        <v>47382038</v>
      </c>
      <c r="I8" s="12"/>
      <c r="J8" s="13">
        <f>H8/H10*100</f>
        <v>99.187733872962852</v>
      </c>
    </row>
    <row r="9" spans="1:10" ht="21.75" customHeight="1" x14ac:dyDescent="0.2">
      <c r="A9" s="37" t="s">
        <v>149</v>
      </c>
      <c r="B9" s="37"/>
      <c r="D9" s="16">
        <v>664909</v>
      </c>
      <c r="E9" s="12"/>
      <c r="F9" s="17">
        <f>D9/D10*100</f>
        <v>9.686888568052785</v>
      </c>
      <c r="G9" s="12"/>
      <c r="H9" s="16">
        <v>388020</v>
      </c>
      <c r="I9" s="12"/>
      <c r="J9" s="17">
        <f>H9/H10*100</f>
        <v>0.81226612703714962</v>
      </c>
    </row>
    <row r="10" spans="1:10" ht="21.75" customHeight="1" x14ac:dyDescent="0.2">
      <c r="A10" s="34" t="s">
        <v>56</v>
      </c>
      <c r="B10" s="34"/>
      <c r="D10" s="18">
        <f>SUM(D8:D9)</f>
        <v>6864010</v>
      </c>
      <c r="E10" s="12"/>
      <c r="F10" s="18">
        <f>SUM(F8:F9)</f>
        <v>99.999999999999986</v>
      </c>
      <c r="G10" s="12"/>
      <c r="H10" s="18">
        <f>SUM(H8:H9)</f>
        <v>47770058</v>
      </c>
      <c r="I10" s="12"/>
      <c r="J10" s="18">
        <f>SUM(J8:J9)</f>
        <v>100</v>
      </c>
    </row>
    <row r="13" spans="1:10" x14ac:dyDescent="0.2">
      <c r="D13" s="22"/>
    </row>
    <row r="14" spans="1:10" x14ac:dyDescent="0.2">
      <c r="H14" s="22"/>
    </row>
    <row r="15" spans="1:10" x14ac:dyDescent="0.2">
      <c r="H15" s="22"/>
    </row>
  </sheetData>
  <mergeCells count="10">
    <mergeCell ref="A7:B7"/>
    <mergeCell ref="A8:B8"/>
    <mergeCell ref="A9:B9"/>
    <mergeCell ref="A10:B10"/>
    <mergeCell ref="A1:J1"/>
    <mergeCell ref="A2:J2"/>
    <mergeCell ref="A3:J3"/>
    <mergeCell ref="B5:J5"/>
    <mergeCell ref="D6:F6"/>
    <mergeCell ref="H6:J6"/>
  </mergeCells>
  <pageMargins left="0.39" right="0.39" top="0.39" bottom="0.39" header="0" footer="0"/>
  <pageSetup paperSize="0" fitToHeight="0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F16"/>
  <sheetViews>
    <sheetView rightToLeft="1" workbookViewId="0">
      <selection activeCell="D11" sqref="D11"/>
    </sheetView>
  </sheetViews>
  <sheetFormatPr defaultRowHeight="12.75" x14ac:dyDescent="0.2"/>
  <cols>
    <col min="1" max="1" width="5.140625" customWidth="1"/>
    <col min="2" max="2" width="41.5703125" customWidth="1"/>
    <col min="3" max="3" width="1.28515625" customWidth="1"/>
    <col min="4" max="4" width="19.42578125" customWidth="1"/>
    <col min="5" max="5" width="1.28515625" customWidth="1"/>
    <col min="6" max="6" width="19.42578125" customWidth="1"/>
    <col min="7" max="7" width="0.28515625" customWidth="1"/>
  </cols>
  <sheetData>
    <row r="1" spans="1:6" ht="29.1" customHeight="1" x14ac:dyDescent="0.2">
      <c r="A1" s="31" t="s">
        <v>0</v>
      </c>
      <c r="B1" s="31"/>
      <c r="C1" s="31"/>
      <c r="D1" s="31"/>
      <c r="E1" s="31"/>
      <c r="F1" s="31"/>
    </row>
    <row r="2" spans="1:6" ht="21.75" customHeight="1" x14ac:dyDescent="0.2">
      <c r="A2" s="31" t="s">
        <v>64</v>
      </c>
      <c r="B2" s="31"/>
      <c r="C2" s="31"/>
      <c r="D2" s="31"/>
      <c r="E2" s="31"/>
      <c r="F2" s="31"/>
    </row>
    <row r="3" spans="1:6" ht="21.75" customHeight="1" x14ac:dyDescent="0.2">
      <c r="A3" s="31" t="s">
        <v>2</v>
      </c>
      <c r="B3" s="31"/>
      <c r="C3" s="31"/>
      <c r="D3" s="31"/>
      <c r="E3" s="31"/>
      <c r="F3" s="31"/>
    </row>
    <row r="4" spans="1:6" ht="14.45" customHeight="1" x14ac:dyDescent="0.2"/>
    <row r="5" spans="1:6" ht="29.1" customHeight="1" x14ac:dyDescent="0.2">
      <c r="A5" s="1" t="s">
        <v>109</v>
      </c>
      <c r="B5" s="32" t="s">
        <v>79</v>
      </c>
      <c r="C5" s="32"/>
      <c r="D5" s="32"/>
      <c r="E5" s="32"/>
      <c r="F5" s="32"/>
    </row>
    <row r="6" spans="1:6" ht="14.45" customHeight="1" x14ac:dyDescent="0.2">
      <c r="D6" s="2" t="s">
        <v>83</v>
      </c>
      <c r="F6" s="2" t="s">
        <v>9</v>
      </c>
    </row>
    <row r="7" spans="1:6" ht="14.45" customHeight="1" x14ac:dyDescent="0.2">
      <c r="A7" s="33" t="s">
        <v>79</v>
      </c>
      <c r="B7" s="33"/>
      <c r="D7" s="4" t="s">
        <v>61</v>
      </c>
      <c r="F7" s="4" t="s">
        <v>61</v>
      </c>
    </row>
    <row r="8" spans="1:6" ht="21.75" customHeight="1" x14ac:dyDescent="0.2">
      <c r="A8" s="35" t="s">
        <v>79</v>
      </c>
      <c r="B8" s="35"/>
      <c r="D8" s="11">
        <v>-226</v>
      </c>
      <c r="E8" s="12"/>
      <c r="F8" s="11">
        <v>272849450</v>
      </c>
    </row>
    <row r="9" spans="1:6" ht="21.75" customHeight="1" x14ac:dyDescent="0.2">
      <c r="A9" s="36" t="s">
        <v>110</v>
      </c>
      <c r="B9" s="36"/>
      <c r="D9" s="14">
        <v>0</v>
      </c>
      <c r="E9" s="12"/>
      <c r="F9" s="14">
        <v>1621402</v>
      </c>
    </row>
    <row r="10" spans="1:6" ht="21.75" customHeight="1" x14ac:dyDescent="0.2">
      <c r="A10" s="37" t="s">
        <v>111</v>
      </c>
      <c r="B10" s="37"/>
      <c r="D10" s="16">
        <v>154658279</v>
      </c>
      <c r="E10" s="12"/>
      <c r="F10" s="16">
        <v>685480326</v>
      </c>
    </row>
    <row r="11" spans="1:6" ht="21.75" customHeight="1" x14ac:dyDescent="0.2">
      <c r="A11" s="34" t="s">
        <v>56</v>
      </c>
      <c r="B11" s="34"/>
      <c r="D11" s="18">
        <v>154658053</v>
      </c>
      <c r="E11" s="12"/>
      <c r="F11" s="18">
        <v>959951178</v>
      </c>
    </row>
    <row r="14" spans="1:6" x14ac:dyDescent="0.2">
      <c r="D14" s="22"/>
      <c r="F14" s="22"/>
    </row>
    <row r="16" spans="1:6" x14ac:dyDescent="0.2">
      <c r="D16" s="22"/>
      <c r="E16" s="22"/>
      <c r="F16" s="22"/>
    </row>
  </sheetData>
  <mergeCells count="9">
    <mergeCell ref="A8:B8"/>
    <mergeCell ref="A9:B9"/>
    <mergeCell ref="A10:B10"/>
    <mergeCell ref="A11:B11"/>
    <mergeCell ref="A1:F1"/>
    <mergeCell ref="A2:F2"/>
    <mergeCell ref="A3:F3"/>
    <mergeCell ref="B5:F5"/>
    <mergeCell ref="A7:B7"/>
  </mergeCells>
  <pageMargins left="0.39" right="0.39" top="0.39" bottom="0.39" header="0" footer="0"/>
  <pageSetup paperSize="0" fitToHeight="0"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S45"/>
  <sheetViews>
    <sheetView rightToLeft="1" workbookViewId="0">
      <selection activeCell="M42" sqref="M42:Q44"/>
    </sheetView>
  </sheetViews>
  <sheetFormatPr defaultRowHeight="12.75" x14ac:dyDescent="0.2"/>
  <cols>
    <col min="1" max="1" width="39" customWidth="1"/>
    <col min="2" max="2" width="1.28515625" customWidth="1"/>
    <col min="3" max="3" width="16.85546875" customWidth="1"/>
    <col min="4" max="4" width="1.28515625" customWidth="1"/>
    <col min="5" max="5" width="18.85546875" bestFit="1" customWidth="1"/>
    <col min="6" max="6" width="1.28515625" customWidth="1"/>
    <col min="7" max="7" width="15" bestFit="1" customWidth="1"/>
    <col min="8" max="8" width="1.28515625" customWidth="1"/>
    <col min="9" max="9" width="13.7109375" bestFit="1" customWidth="1"/>
    <col min="10" max="10" width="1.28515625" customWidth="1"/>
    <col min="11" max="11" width="6.28515625" bestFit="1" customWidth="1"/>
    <col min="12" max="12" width="1.28515625" customWidth="1"/>
    <col min="13" max="13" width="15.5703125" customWidth="1"/>
    <col min="14" max="14" width="1.28515625" customWidth="1"/>
    <col min="15" max="15" width="16" bestFit="1" customWidth="1"/>
    <col min="16" max="16" width="1.28515625" customWidth="1"/>
    <col min="17" max="17" width="13.85546875" bestFit="1" customWidth="1"/>
    <col min="18" max="18" width="1.28515625" customWidth="1"/>
    <col min="19" max="19" width="16.140625" bestFit="1" customWidth="1"/>
    <col min="20" max="20" width="0.28515625" customWidth="1"/>
  </cols>
  <sheetData>
    <row r="1" spans="1:19" ht="29.1" customHeight="1" x14ac:dyDescent="0.2">
      <c r="A1" s="31" t="s">
        <v>0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</row>
    <row r="2" spans="1:19" ht="21.75" customHeight="1" x14ac:dyDescent="0.2">
      <c r="A2" s="31" t="s">
        <v>64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</row>
    <row r="3" spans="1:19" ht="21.75" customHeight="1" x14ac:dyDescent="0.2">
      <c r="A3" s="31" t="s">
        <v>2</v>
      </c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  <c r="S3" s="31"/>
    </row>
    <row r="4" spans="1:19" ht="14.45" customHeight="1" x14ac:dyDescent="0.2"/>
    <row r="5" spans="1:19" ht="19.5" customHeight="1" x14ac:dyDescent="0.2">
      <c r="A5" s="32" t="s">
        <v>86</v>
      </c>
      <c r="B5" s="32"/>
      <c r="C5" s="32"/>
      <c r="D5" s="32"/>
      <c r="E5" s="32"/>
      <c r="F5" s="32"/>
      <c r="G5" s="32"/>
      <c r="H5" s="32"/>
      <c r="I5" s="32"/>
      <c r="J5" s="32"/>
      <c r="K5" s="32"/>
      <c r="L5" s="32"/>
      <c r="M5" s="32"/>
      <c r="N5" s="32"/>
      <c r="O5" s="32"/>
      <c r="P5" s="32"/>
      <c r="Q5" s="32"/>
      <c r="R5" s="32"/>
      <c r="S5" s="32"/>
    </row>
    <row r="6" spans="1:19" ht="19.5" customHeight="1" x14ac:dyDescent="0.2">
      <c r="A6" s="33" t="s">
        <v>57</v>
      </c>
      <c r="C6" s="33" t="s">
        <v>112</v>
      </c>
      <c r="D6" s="33"/>
      <c r="E6" s="33"/>
      <c r="F6" s="33"/>
      <c r="G6" s="33"/>
      <c r="I6" s="33" t="s">
        <v>83</v>
      </c>
      <c r="J6" s="33"/>
      <c r="K6" s="33"/>
      <c r="L6" s="33"/>
      <c r="M6" s="33"/>
      <c r="O6" s="33" t="s">
        <v>84</v>
      </c>
      <c r="P6" s="33"/>
      <c r="Q6" s="33"/>
      <c r="R6" s="33"/>
      <c r="S6" s="33"/>
    </row>
    <row r="7" spans="1:19" ht="51" customHeight="1" x14ac:dyDescent="0.2">
      <c r="A7" s="33"/>
      <c r="C7" s="10" t="s">
        <v>113</v>
      </c>
      <c r="D7" s="3"/>
      <c r="E7" s="10" t="s">
        <v>114</v>
      </c>
      <c r="F7" s="3"/>
      <c r="G7" s="10" t="s">
        <v>115</v>
      </c>
      <c r="I7" s="10" t="s">
        <v>116</v>
      </c>
      <c r="J7" s="3"/>
      <c r="K7" s="10" t="s">
        <v>117</v>
      </c>
      <c r="L7" s="3"/>
      <c r="M7" s="10" t="s">
        <v>118</v>
      </c>
      <c r="O7" s="10" t="s">
        <v>116</v>
      </c>
      <c r="P7" s="3"/>
      <c r="Q7" s="10" t="s">
        <v>117</v>
      </c>
      <c r="R7" s="3"/>
      <c r="S7" s="10" t="s">
        <v>118</v>
      </c>
    </row>
    <row r="8" spans="1:19" ht="21.75" customHeight="1" x14ac:dyDescent="0.2">
      <c r="A8" s="5" t="s">
        <v>47</v>
      </c>
      <c r="C8" s="20" t="s">
        <v>119</v>
      </c>
      <c r="D8" s="12"/>
      <c r="E8" s="11">
        <v>2004728</v>
      </c>
      <c r="F8" s="12"/>
      <c r="G8" s="11">
        <v>3000</v>
      </c>
      <c r="H8" s="12"/>
      <c r="I8" s="11">
        <v>0</v>
      </c>
      <c r="J8" s="12"/>
      <c r="K8" s="11">
        <v>0</v>
      </c>
      <c r="L8" s="12"/>
      <c r="M8" s="11">
        <v>0</v>
      </c>
      <c r="N8" s="12"/>
      <c r="O8" s="11">
        <v>6014184000</v>
      </c>
      <c r="P8" s="12"/>
      <c r="Q8" s="11">
        <v>0</v>
      </c>
      <c r="R8" s="12"/>
      <c r="S8" s="11">
        <v>6014184000</v>
      </c>
    </row>
    <row r="9" spans="1:19" ht="21.75" customHeight="1" x14ac:dyDescent="0.2">
      <c r="A9" s="6" t="s">
        <v>27</v>
      </c>
      <c r="C9" s="21" t="s">
        <v>120</v>
      </c>
      <c r="D9" s="12"/>
      <c r="E9" s="14">
        <v>2709250</v>
      </c>
      <c r="F9" s="12"/>
      <c r="G9" s="14">
        <v>850</v>
      </c>
      <c r="H9" s="12"/>
      <c r="I9" s="14">
        <v>0</v>
      </c>
      <c r="J9" s="12"/>
      <c r="K9" s="14">
        <v>0</v>
      </c>
      <c r="L9" s="12"/>
      <c r="M9" s="14">
        <v>0</v>
      </c>
      <c r="N9" s="12"/>
      <c r="O9" s="14">
        <v>2302862500</v>
      </c>
      <c r="P9" s="12"/>
      <c r="Q9" s="14">
        <v>0</v>
      </c>
      <c r="R9" s="12"/>
      <c r="S9" s="14">
        <v>2302862500</v>
      </c>
    </row>
    <row r="10" spans="1:19" ht="21.75" customHeight="1" x14ac:dyDescent="0.2">
      <c r="A10" s="6" t="s">
        <v>102</v>
      </c>
      <c r="C10" s="21" t="s">
        <v>121</v>
      </c>
      <c r="D10" s="12"/>
      <c r="E10" s="14">
        <v>7370823</v>
      </c>
      <c r="F10" s="12"/>
      <c r="G10" s="14">
        <v>1650</v>
      </c>
      <c r="H10" s="12"/>
      <c r="I10" s="14">
        <v>0</v>
      </c>
      <c r="J10" s="12"/>
      <c r="K10" s="14">
        <v>0</v>
      </c>
      <c r="L10" s="12"/>
      <c r="M10" s="14">
        <v>0</v>
      </c>
      <c r="N10" s="12"/>
      <c r="O10" s="14">
        <v>12161857950</v>
      </c>
      <c r="P10" s="12"/>
      <c r="Q10" s="14">
        <v>0</v>
      </c>
      <c r="R10" s="12"/>
      <c r="S10" s="14">
        <v>12161857950</v>
      </c>
    </row>
    <row r="11" spans="1:19" ht="21.75" customHeight="1" x14ac:dyDescent="0.2">
      <c r="A11" s="6" t="s">
        <v>20</v>
      </c>
      <c r="C11" s="21" t="s">
        <v>122</v>
      </c>
      <c r="D11" s="12"/>
      <c r="E11" s="14">
        <v>10043355</v>
      </c>
      <c r="F11" s="12"/>
      <c r="G11" s="14">
        <v>126</v>
      </c>
      <c r="H11" s="12"/>
      <c r="I11" s="14">
        <v>0</v>
      </c>
      <c r="J11" s="12"/>
      <c r="K11" s="14">
        <v>0</v>
      </c>
      <c r="L11" s="12"/>
      <c r="M11" s="14">
        <v>0</v>
      </c>
      <c r="N11" s="12"/>
      <c r="O11" s="14">
        <v>1265462730</v>
      </c>
      <c r="P11" s="12"/>
      <c r="Q11" s="14">
        <v>0</v>
      </c>
      <c r="R11" s="12"/>
      <c r="S11" s="14">
        <v>1265462730</v>
      </c>
    </row>
    <row r="12" spans="1:19" ht="21.75" customHeight="1" x14ac:dyDescent="0.2">
      <c r="A12" s="6" t="s">
        <v>35</v>
      </c>
      <c r="C12" s="21" t="s">
        <v>122</v>
      </c>
      <c r="D12" s="12"/>
      <c r="E12" s="14">
        <v>2236796</v>
      </c>
      <c r="F12" s="12"/>
      <c r="G12" s="14">
        <v>1840</v>
      </c>
      <c r="H12" s="12"/>
      <c r="I12" s="14">
        <v>0</v>
      </c>
      <c r="J12" s="12"/>
      <c r="K12" s="14">
        <v>0</v>
      </c>
      <c r="L12" s="12"/>
      <c r="M12" s="14">
        <v>0</v>
      </c>
      <c r="N12" s="12"/>
      <c r="O12" s="14">
        <v>4115704640</v>
      </c>
      <c r="P12" s="12"/>
      <c r="Q12" s="14">
        <v>0</v>
      </c>
      <c r="R12" s="12"/>
      <c r="S12" s="14">
        <v>4115704640</v>
      </c>
    </row>
    <row r="13" spans="1:19" ht="21.75" customHeight="1" x14ac:dyDescent="0.2">
      <c r="A13" s="6" t="s">
        <v>36</v>
      </c>
      <c r="C13" s="21" t="s">
        <v>123</v>
      </c>
      <c r="D13" s="12"/>
      <c r="E13" s="14">
        <v>2646231</v>
      </c>
      <c r="F13" s="12"/>
      <c r="G13" s="14">
        <v>1500</v>
      </c>
      <c r="H13" s="12"/>
      <c r="I13" s="14">
        <v>0</v>
      </c>
      <c r="J13" s="12"/>
      <c r="K13" s="14">
        <v>0</v>
      </c>
      <c r="L13" s="12"/>
      <c r="M13" s="14">
        <v>0</v>
      </c>
      <c r="N13" s="12"/>
      <c r="O13" s="14">
        <v>3969346500</v>
      </c>
      <c r="P13" s="12"/>
      <c r="Q13" s="14">
        <v>0</v>
      </c>
      <c r="R13" s="12"/>
      <c r="S13" s="14">
        <v>3969346500</v>
      </c>
    </row>
    <row r="14" spans="1:19" ht="21.75" customHeight="1" x14ac:dyDescent="0.2">
      <c r="A14" s="6" t="s">
        <v>46</v>
      </c>
      <c r="C14" s="21" t="s">
        <v>124</v>
      </c>
      <c r="D14" s="12"/>
      <c r="E14" s="14">
        <v>5791697</v>
      </c>
      <c r="F14" s="12"/>
      <c r="G14" s="14">
        <v>450</v>
      </c>
      <c r="H14" s="12"/>
      <c r="I14" s="14">
        <v>1540064700</v>
      </c>
      <c r="J14" s="12"/>
      <c r="K14" s="14">
        <v>0</v>
      </c>
      <c r="L14" s="12"/>
      <c r="M14" s="14">
        <f>I14-K14</f>
        <v>1540064700</v>
      </c>
      <c r="N14" s="12"/>
      <c r="O14" s="14">
        <f>2606263650+I14</f>
        <v>4146328350</v>
      </c>
      <c r="P14" s="12"/>
      <c r="Q14" s="14">
        <v>0</v>
      </c>
      <c r="R14" s="12"/>
      <c r="S14" s="14">
        <f>O14-Q14</f>
        <v>4146328350</v>
      </c>
    </row>
    <row r="15" spans="1:19" ht="21.75" customHeight="1" x14ac:dyDescent="0.2">
      <c r="A15" s="6" t="s">
        <v>44</v>
      </c>
      <c r="C15" s="21" t="s">
        <v>124</v>
      </c>
      <c r="D15" s="12"/>
      <c r="E15" s="14">
        <v>15571808</v>
      </c>
      <c r="F15" s="12"/>
      <c r="G15" s="14">
        <v>250</v>
      </c>
      <c r="H15" s="12"/>
      <c r="I15" s="14">
        <v>0</v>
      </c>
      <c r="J15" s="12"/>
      <c r="K15" s="14">
        <v>0</v>
      </c>
      <c r="L15" s="12"/>
      <c r="M15" s="14">
        <v>0</v>
      </c>
      <c r="N15" s="12"/>
      <c r="O15" s="14">
        <v>3892952000</v>
      </c>
      <c r="P15" s="12"/>
      <c r="Q15" s="14">
        <v>0</v>
      </c>
      <c r="R15" s="12"/>
      <c r="S15" s="14">
        <v>3892952000</v>
      </c>
    </row>
    <row r="16" spans="1:19" ht="21.75" customHeight="1" x14ac:dyDescent="0.2">
      <c r="A16" s="6" t="s">
        <v>29</v>
      </c>
      <c r="C16" s="21" t="s">
        <v>122</v>
      </c>
      <c r="D16" s="12"/>
      <c r="E16" s="14">
        <v>7675839</v>
      </c>
      <c r="F16" s="12"/>
      <c r="G16" s="14">
        <v>930</v>
      </c>
      <c r="H16" s="12"/>
      <c r="I16" s="14">
        <v>0</v>
      </c>
      <c r="J16" s="12"/>
      <c r="K16" s="14">
        <v>0</v>
      </c>
      <c r="L16" s="12"/>
      <c r="M16" s="14">
        <v>0</v>
      </c>
      <c r="N16" s="12"/>
      <c r="O16" s="14">
        <v>7138530270</v>
      </c>
      <c r="P16" s="12"/>
      <c r="Q16" s="14">
        <v>281784090</v>
      </c>
      <c r="R16" s="12"/>
      <c r="S16" s="14">
        <v>6856746180</v>
      </c>
    </row>
    <row r="17" spans="1:19" ht="21.75" customHeight="1" x14ac:dyDescent="0.2">
      <c r="A17" s="6" t="s">
        <v>28</v>
      </c>
      <c r="C17" s="21" t="s">
        <v>125</v>
      </c>
      <c r="D17" s="12"/>
      <c r="E17" s="14">
        <v>666007</v>
      </c>
      <c r="F17" s="12"/>
      <c r="G17" s="14">
        <v>940</v>
      </c>
      <c r="H17" s="12"/>
      <c r="I17" s="14">
        <v>0</v>
      </c>
      <c r="J17" s="12"/>
      <c r="K17" s="14">
        <v>0</v>
      </c>
      <c r="L17" s="12"/>
      <c r="M17" s="14">
        <v>0</v>
      </c>
      <c r="N17" s="12"/>
      <c r="O17" s="14">
        <v>626046580</v>
      </c>
      <c r="P17" s="12"/>
      <c r="Q17" s="14">
        <v>13016394</v>
      </c>
      <c r="R17" s="12"/>
      <c r="S17" s="14">
        <v>613030186</v>
      </c>
    </row>
    <row r="18" spans="1:19" ht="21.75" customHeight="1" x14ac:dyDescent="0.2">
      <c r="A18" s="6" t="s">
        <v>48</v>
      </c>
      <c r="C18" s="21" t="s">
        <v>126</v>
      </c>
      <c r="D18" s="12"/>
      <c r="E18" s="14">
        <v>2174134</v>
      </c>
      <c r="F18" s="12"/>
      <c r="G18" s="14">
        <v>1240</v>
      </c>
      <c r="H18" s="12"/>
      <c r="I18" s="14">
        <v>0</v>
      </c>
      <c r="J18" s="12"/>
      <c r="K18" s="14">
        <v>0</v>
      </c>
      <c r="L18" s="12"/>
      <c r="M18" s="14">
        <v>0</v>
      </c>
      <c r="N18" s="12"/>
      <c r="O18" s="14">
        <v>2695926160</v>
      </c>
      <c r="P18" s="12"/>
      <c r="Q18" s="14">
        <v>0</v>
      </c>
      <c r="R18" s="12"/>
      <c r="S18" s="14">
        <v>2695926160</v>
      </c>
    </row>
    <row r="19" spans="1:19" ht="21.75" customHeight="1" x14ac:dyDescent="0.2">
      <c r="A19" s="6" t="s">
        <v>21</v>
      </c>
      <c r="C19" s="21" t="s">
        <v>122</v>
      </c>
      <c r="D19" s="12"/>
      <c r="E19" s="14">
        <v>11130719</v>
      </c>
      <c r="F19" s="12"/>
      <c r="G19" s="14">
        <v>740</v>
      </c>
      <c r="H19" s="12"/>
      <c r="I19" s="14">
        <v>0</v>
      </c>
      <c r="J19" s="12"/>
      <c r="K19" s="14">
        <v>0</v>
      </c>
      <c r="L19" s="12"/>
      <c r="M19" s="14">
        <v>0</v>
      </c>
      <c r="N19" s="12"/>
      <c r="O19" s="14">
        <v>8236732060</v>
      </c>
      <c r="P19" s="12"/>
      <c r="Q19" s="14">
        <v>0</v>
      </c>
      <c r="R19" s="12"/>
      <c r="S19" s="14">
        <v>8236732060</v>
      </c>
    </row>
    <row r="20" spans="1:19" ht="21.75" customHeight="1" x14ac:dyDescent="0.2">
      <c r="A20" s="6" t="s">
        <v>42</v>
      </c>
      <c r="C20" s="21" t="s">
        <v>127</v>
      </c>
      <c r="D20" s="12"/>
      <c r="E20" s="14">
        <v>34413446</v>
      </c>
      <c r="F20" s="12"/>
      <c r="G20" s="14">
        <v>55</v>
      </c>
      <c r="H20" s="12"/>
      <c r="I20" s="14">
        <v>0</v>
      </c>
      <c r="J20" s="12"/>
      <c r="K20" s="14">
        <v>0</v>
      </c>
      <c r="L20" s="12"/>
      <c r="M20" s="14">
        <v>0</v>
      </c>
      <c r="N20" s="12"/>
      <c r="O20" s="14">
        <v>1892739530</v>
      </c>
      <c r="P20" s="12"/>
      <c r="Q20" s="14">
        <v>0</v>
      </c>
      <c r="R20" s="12"/>
      <c r="S20" s="14">
        <v>1892739530</v>
      </c>
    </row>
    <row r="21" spans="1:19" ht="21.75" customHeight="1" x14ac:dyDescent="0.2">
      <c r="A21" s="6" t="s">
        <v>38</v>
      </c>
      <c r="C21" s="21" t="s">
        <v>128</v>
      </c>
      <c r="D21" s="12"/>
      <c r="E21" s="14">
        <v>446091</v>
      </c>
      <c r="F21" s="12"/>
      <c r="G21" s="14">
        <v>27400</v>
      </c>
      <c r="H21" s="12"/>
      <c r="I21" s="14">
        <v>0</v>
      </c>
      <c r="J21" s="12"/>
      <c r="K21" s="14">
        <v>0</v>
      </c>
      <c r="L21" s="12"/>
      <c r="M21" s="14">
        <v>0</v>
      </c>
      <c r="N21" s="12"/>
      <c r="O21" s="14">
        <v>12222893400</v>
      </c>
      <c r="P21" s="12"/>
      <c r="Q21" s="14">
        <v>0</v>
      </c>
      <c r="R21" s="12"/>
      <c r="S21" s="14">
        <v>12222893400</v>
      </c>
    </row>
    <row r="22" spans="1:19" ht="21.75" customHeight="1" x14ac:dyDescent="0.2">
      <c r="A22" s="6" t="s">
        <v>33</v>
      </c>
      <c r="C22" s="21" t="s">
        <v>129</v>
      </c>
      <c r="D22" s="12"/>
      <c r="E22" s="14">
        <v>3250000</v>
      </c>
      <c r="F22" s="12"/>
      <c r="G22" s="14">
        <v>350</v>
      </c>
      <c r="H22" s="12"/>
      <c r="I22" s="14">
        <v>0</v>
      </c>
      <c r="J22" s="12"/>
      <c r="K22" s="14">
        <v>0</v>
      </c>
      <c r="L22" s="12"/>
      <c r="M22" s="14">
        <v>0</v>
      </c>
      <c r="N22" s="12"/>
      <c r="O22" s="14">
        <v>1137500000</v>
      </c>
      <c r="P22" s="12"/>
      <c r="Q22" s="14">
        <v>0</v>
      </c>
      <c r="R22" s="12"/>
      <c r="S22" s="14">
        <v>1137500000</v>
      </c>
    </row>
    <row r="23" spans="1:19" ht="21.75" customHeight="1" x14ac:dyDescent="0.2">
      <c r="A23" s="6" t="s">
        <v>30</v>
      </c>
      <c r="C23" s="21" t="s">
        <v>120</v>
      </c>
      <c r="D23" s="12"/>
      <c r="E23" s="14">
        <v>2500000</v>
      </c>
      <c r="F23" s="12"/>
      <c r="G23" s="14">
        <v>800</v>
      </c>
      <c r="H23" s="12"/>
      <c r="I23" s="14">
        <v>0</v>
      </c>
      <c r="J23" s="12"/>
      <c r="K23" s="14">
        <v>0</v>
      </c>
      <c r="L23" s="12"/>
      <c r="M23" s="14">
        <v>0</v>
      </c>
      <c r="N23" s="12"/>
      <c r="O23" s="14">
        <v>2000000000</v>
      </c>
      <c r="P23" s="12"/>
      <c r="Q23" s="14">
        <v>218425869</v>
      </c>
      <c r="R23" s="12"/>
      <c r="S23" s="14">
        <v>1781574131</v>
      </c>
    </row>
    <row r="24" spans="1:19" ht="21.75" customHeight="1" x14ac:dyDescent="0.2">
      <c r="A24" s="6" t="s">
        <v>45</v>
      </c>
      <c r="C24" s="21" t="s">
        <v>130</v>
      </c>
      <c r="D24" s="12"/>
      <c r="E24" s="14">
        <v>722000</v>
      </c>
      <c r="F24" s="12"/>
      <c r="G24" s="14">
        <v>1910</v>
      </c>
      <c r="H24" s="12"/>
      <c r="I24" s="14">
        <v>0</v>
      </c>
      <c r="J24" s="12"/>
      <c r="K24" s="14">
        <v>0</v>
      </c>
      <c r="L24" s="12"/>
      <c r="M24" s="14">
        <v>0</v>
      </c>
      <c r="N24" s="12"/>
      <c r="O24" s="14">
        <v>1379020000</v>
      </c>
      <c r="P24" s="12"/>
      <c r="Q24" s="14">
        <v>20471282</v>
      </c>
      <c r="R24" s="12"/>
      <c r="S24" s="14">
        <v>1358548718</v>
      </c>
    </row>
    <row r="25" spans="1:19" ht="21.75" customHeight="1" x14ac:dyDescent="0.2">
      <c r="A25" s="6" t="s">
        <v>49</v>
      </c>
      <c r="C25" s="21" t="s">
        <v>124</v>
      </c>
      <c r="D25" s="12"/>
      <c r="E25" s="14">
        <v>6238343</v>
      </c>
      <c r="F25" s="12"/>
      <c r="G25" s="14">
        <v>350</v>
      </c>
      <c r="H25" s="12"/>
      <c r="I25" s="14">
        <v>0</v>
      </c>
      <c r="J25" s="12"/>
      <c r="K25" s="14">
        <v>0</v>
      </c>
      <c r="L25" s="12"/>
      <c r="M25" s="14">
        <v>0</v>
      </c>
      <c r="N25" s="12"/>
      <c r="O25" s="14">
        <v>2183420050</v>
      </c>
      <c r="P25" s="12"/>
      <c r="Q25" s="14">
        <v>86187634</v>
      </c>
      <c r="R25" s="12"/>
      <c r="S25" s="14">
        <v>2097232416</v>
      </c>
    </row>
    <row r="26" spans="1:19" ht="21.75" customHeight="1" x14ac:dyDescent="0.2">
      <c r="A26" s="6" t="s">
        <v>26</v>
      </c>
      <c r="C26" s="21" t="s">
        <v>120</v>
      </c>
      <c r="D26" s="12"/>
      <c r="E26" s="14">
        <v>11893480</v>
      </c>
      <c r="F26" s="12"/>
      <c r="G26" s="14">
        <v>1110</v>
      </c>
      <c r="H26" s="12"/>
      <c r="I26" s="14">
        <v>0</v>
      </c>
      <c r="J26" s="12"/>
      <c r="K26" s="14">
        <v>0</v>
      </c>
      <c r="L26" s="12"/>
      <c r="M26" s="14">
        <v>0</v>
      </c>
      <c r="N26" s="12"/>
      <c r="O26" s="14">
        <v>13201762800</v>
      </c>
      <c r="P26" s="12"/>
      <c r="Q26" s="14">
        <v>0</v>
      </c>
      <c r="R26" s="12"/>
      <c r="S26" s="14">
        <v>13201762800</v>
      </c>
    </row>
    <row r="27" spans="1:19" ht="21.75" customHeight="1" x14ac:dyDescent="0.2">
      <c r="A27" s="6" t="s">
        <v>22</v>
      </c>
      <c r="C27" s="21" t="s">
        <v>131</v>
      </c>
      <c r="D27" s="12"/>
      <c r="E27" s="14">
        <v>8818750</v>
      </c>
      <c r="F27" s="12"/>
      <c r="G27" s="14">
        <v>1189</v>
      </c>
      <c r="H27" s="12"/>
      <c r="I27" s="14">
        <v>0</v>
      </c>
      <c r="J27" s="12"/>
      <c r="K27" s="14">
        <v>0</v>
      </c>
      <c r="L27" s="12"/>
      <c r="M27" s="14">
        <v>0</v>
      </c>
      <c r="N27" s="12"/>
      <c r="O27" s="14">
        <v>10485493750</v>
      </c>
      <c r="P27" s="12"/>
      <c r="Q27" s="14">
        <v>400631514</v>
      </c>
      <c r="R27" s="12"/>
      <c r="S27" s="14">
        <v>10084862236</v>
      </c>
    </row>
    <row r="28" spans="1:19" ht="21.75" customHeight="1" x14ac:dyDescent="0.2">
      <c r="A28" s="6" t="s">
        <v>40</v>
      </c>
      <c r="C28" s="21" t="s">
        <v>132</v>
      </c>
      <c r="D28" s="12"/>
      <c r="E28" s="14">
        <v>17790364</v>
      </c>
      <c r="F28" s="12"/>
      <c r="G28" s="14">
        <v>310</v>
      </c>
      <c r="H28" s="12"/>
      <c r="I28" s="14">
        <v>0</v>
      </c>
      <c r="J28" s="12"/>
      <c r="K28" s="14">
        <v>0</v>
      </c>
      <c r="L28" s="12"/>
      <c r="M28" s="14">
        <v>0</v>
      </c>
      <c r="N28" s="12"/>
      <c r="O28" s="14">
        <v>5515012840</v>
      </c>
      <c r="P28" s="12"/>
      <c r="Q28" s="14">
        <v>7544477</v>
      </c>
      <c r="R28" s="12"/>
      <c r="S28" s="14">
        <v>5507468363</v>
      </c>
    </row>
    <row r="29" spans="1:19" ht="21.75" customHeight="1" x14ac:dyDescent="0.2">
      <c r="A29" s="6" t="s">
        <v>98</v>
      </c>
      <c r="C29" s="21" t="s">
        <v>125</v>
      </c>
      <c r="D29" s="12"/>
      <c r="E29" s="14">
        <v>913688</v>
      </c>
      <c r="F29" s="12"/>
      <c r="G29" s="14">
        <v>1600</v>
      </c>
      <c r="H29" s="12"/>
      <c r="I29" s="14">
        <v>0</v>
      </c>
      <c r="J29" s="12"/>
      <c r="K29" s="14">
        <v>0</v>
      </c>
      <c r="L29" s="12"/>
      <c r="M29" s="14">
        <v>0</v>
      </c>
      <c r="N29" s="12"/>
      <c r="O29" s="14">
        <v>1461900800</v>
      </c>
      <c r="P29" s="12"/>
      <c r="Q29" s="14">
        <v>0</v>
      </c>
      <c r="R29" s="12"/>
      <c r="S29" s="14">
        <v>1461900800</v>
      </c>
    </row>
    <row r="30" spans="1:19" ht="21.75" customHeight="1" x14ac:dyDescent="0.2">
      <c r="A30" s="6" t="s">
        <v>41</v>
      </c>
      <c r="C30" s="21" t="s">
        <v>124</v>
      </c>
      <c r="D30" s="12"/>
      <c r="E30" s="14">
        <v>1882479</v>
      </c>
      <c r="F30" s="12"/>
      <c r="G30" s="14">
        <v>1700</v>
      </c>
      <c r="H30" s="12"/>
      <c r="I30" s="14">
        <v>0</v>
      </c>
      <c r="J30" s="12"/>
      <c r="K30" s="14">
        <v>0</v>
      </c>
      <c r="L30" s="12"/>
      <c r="M30" s="14">
        <v>0</v>
      </c>
      <c r="N30" s="12"/>
      <c r="O30" s="14">
        <v>3200214300</v>
      </c>
      <c r="P30" s="12"/>
      <c r="Q30" s="14">
        <v>97748910</v>
      </c>
      <c r="R30" s="12"/>
      <c r="S30" s="14">
        <v>3102465390</v>
      </c>
    </row>
    <row r="31" spans="1:19" ht="21.75" customHeight="1" x14ac:dyDescent="0.2">
      <c r="A31" s="6" t="s">
        <v>23</v>
      </c>
      <c r="C31" s="21" t="s">
        <v>133</v>
      </c>
      <c r="D31" s="12"/>
      <c r="E31" s="14">
        <v>300000</v>
      </c>
      <c r="F31" s="12"/>
      <c r="G31" s="14">
        <v>5800</v>
      </c>
      <c r="H31" s="12"/>
      <c r="I31" s="14">
        <v>0</v>
      </c>
      <c r="J31" s="12"/>
      <c r="K31" s="14">
        <v>0</v>
      </c>
      <c r="L31" s="12"/>
      <c r="M31" s="14">
        <v>0</v>
      </c>
      <c r="N31" s="12"/>
      <c r="O31" s="14">
        <v>1740000000</v>
      </c>
      <c r="P31" s="12"/>
      <c r="Q31" s="14">
        <v>171851852</v>
      </c>
      <c r="R31" s="12"/>
      <c r="S31" s="14">
        <v>1568148148</v>
      </c>
    </row>
    <row r="32" spans="1:19" ht="21.75" customHeight="1" x14ac:dyDescent="0.2">
      <c r="A32" s="6" t="s">
        <v>37</v>
      </c>
      <c r="C32" s="21" t="s">
        <v>134</v>
      </c>
      <c r="D32" s="12"/>
      <c r="E32" s="14">
        <v>1109723</v>
      </c>
      <c r="F32" s="12"/>
      <c r="G32" s="14">
        <v>740</v>
      </c>
      <c r="H32" s="12"/>
      <c r="I32" s="14">
        <v>0</v>
      </c>
      <c r="J32" s="12"/>
      <c r="K32" s="14">
        <v>0</v>
      </c>
      <c r="L32" s="12"/>
      <c r="M32" s="14">
        <v>0</v>
      </c>
      <c r="N32" s="12"/>
      <c r="O32" s="14">
        <f>821195020+996170</f>
        <v>822191190</v>
      </c>
      <c r="P32" s="12"/>
      <c r="Q32" s="14">
        <v>0</v>
      </c>
      <c r="R32" s="12"/>
      <c r="S32" s="14">
        <f>O32-Q32</f>
        <v>822191190</v>
      </c>
    </row>
    <row r="33" spans="1:19" ht="21.75" customHeight="1" x14ac:dyDescent="0.2">
      <c r="A33" s="6" t="s">
        <v>50</v>
      </c>
      <c r="C33" s="21" t="s">
        <v>135</v>
      </c>
      <c r="D33" s="12"/>
      <c r="E33" s="14">
        <v>5950000</v>
      </c>
      <c r="F33" s="12"/>
      <c r="G33" s="14">
        <v>650</v>
      </c>
      <c r="H33" s="12"/>
      <c r="I33" s="14">
        <v>0</v>
      </c>
      <c r="J33" s="12"/>
      <c r="K33" s="14">
        <v>0</v>
      </c>
      <c r="L33" s="12"/>
      <c r="M33" s="14">
        <v>0</v>
      </c>
      <c r="N33" s="12"/>
      <c r="O33" s="14">
        <v>3867500000</v>
      </c>
      <c r="P33" s="12"/>
      <c r="Q33" s="14">
        <v>128062914</v>
      </c>
      <c r="R33" s="12"/>
      <c r="S33" s="14">
        <v>3739437086</v>
      </c>
    </row>
    <row r="34" spans="1:19" ht="21.75" customHeight="1" x14ac:dyDescent="0.2">
      <c r="A34" s="6" t="s">
        <v>25</v>
      </c>
      <c r="C34" s="21" t="s">
        <v>131</v>
      </c>
      <c r="D34" s="12"/>
      <c r="E34" s="14">
        <v>874864</v>
      </c>
      <c r="F34" s="12"/>
      <c r="G34" s="14">
        <v>3850</v>
      </c>
      <c r="H34" s="12"/>
      <c r="I34" s="14">
        <v>0</v>
      </c>
      <c r="J34" s="12"/>
      <c r="K34" s="14">
        <v>0</v>
      </c>
      <c r="L34" s="12"/>
      <c r="M34" s="14">
        <v>0</v>
      </c>
      <c r="N34" s="12"/>
      <c r="O34" s="14">
        <v>3368226400</v>
      </c>
      <c r="P34" s="12"/>
      <c r="Q34" s="14">
        <v>0</v>
      </c>
      <c r="R34" s="12"/>
      <c r="S34" s="14">
        <v>3368226400</v>
      </c>
    </row>
    <row r="35" spans="1:19" ht="21.75" customHeight="1" x14ac:dyDescent="0.2">
      <c r="A35" s="6" t="s">
        <v>93</v>
      </c>
      <c r="C35" s="21" t="s">
        <v>125</v>
      </c>
      <c r="D35" s="12"/>
      <c r="E35" s="14">
        <v>500000</v>
      </c>
      <c r="F35" s="12"/>
      <c r="G35" s="14">
        <v>1100</v>
      </c>
      <c r="H35" s="12"/>
      <c r="I35" s="14">
        <v>0</v>
      </c>
      <c r="J35" s="12"/>
      <c r="K35" s="14">
        <v>0</v>
      </c>
      <c r="L35" s="12"/>
      <c r="M35" s="14">
        <v>0</v>
      </c>
      <c r="N35" s="12"/>
      <c r="O35" s="14">
        <v>550000000</v>
      </c>
      <c r="P35" s="12"/>
      <c r="Q35" s="14">
        <v>4483696</v>
      </c>
      <c r="R35" s="12"/>
      <c r="S35" s="14">
        <v>545516304</v>
      </c>
    </row>
    <row r="36" spans="1:19" ht="21.75" customHeight="1" x14ac:dyDescent="0.2">
      <c r="A36" s="6" t="s">
        <v>51</v>
      </c>
      <c r="C36" s="21" t="s">
        <v>136</v>
      </c>
      <c r="D36" s="12"/>
      <c r="E36" s="14">
        <v>125000</v>
      </c>
      <c r="F36" s="12"/>
      <c r="G36" s="14">
        <v>2050</v>
      </c>
      <c r="H36" s="12"/>
      <c r="I36" s="14">
        <v>0</v>
      </c>
      <c r="J36" s="12"/>
      <c r="K36" s="14">
        <v>0</v>
      </c>
      <c r="L36" s="12"/>
      <c r="M36" s="14">
        <v>0</v>
      </c>
      <c r="N36" s="12"/>
      <c r="O36" s="14">
        <v>256250000</v>
      </c>
      <c r="P36" s="12"/>
      <c r="Q36" s="14">
        <v>6833333</v>
      </c>
      <c r="R36" s="12"/>
      <c r="S36" s="14">
        <v>249416667</v>
      </c>
    </row>
    <row r="37" spans="1:19" ht="21.75" customHeight="1" x14ac:dyDescent="0.2">
      <c r="A37" s="6" t="s">
        <v>90</v>
      </c>
      <c r="C37" s="21" t="s">
        <v>137</v>
      </c>
      <c r="D37" s="12"/>
      <c r="E37" s="14">
        <v>360000</v>
      </c>
      <c r="F37" s="12"/>
      <c r="G37" s="14">
        <v>1000</v>
      </c>
      <c r="H37" s="12"/>
      <c r="I37" s="14">
        <v>0</v>
      </c>
      <c r="J37" s="12"/>
      <c r="K37" s="14">
        <v>0</v>
      </c>
      <c r="L37" s="12"/>
      <c r="M37" s="14">
        <v>0</v>
      </c>
      <c r="N37" s="12"/>
      <c r="O37" s="14">
        <v>360000000</v>
      </c>
      <c r="P37" s="12"/>
      <c r="Q37" s="14">
        <v>0</v>
      </c>
      <c r="R37" s="12"/>
      <c r="S37" s="14">
        <v>360000000</v>
      </c>
    </row>
    <row r="38" spans="1:19" ht="21.75" customHeight="1" x14ac:dyDescent="0.2">
      <c r="A38" s="6" t="s">
        <v>52</v>
      </c>
      <c r="C38" s="21" t="s">
        <v>133</v>
      </c>
      <c r="D38" s="12"/>
      <c r="E38" s="14">
        <v>219000</v>
      </c>
      <c r="F38" s="12"/>
      <c r="G38" s="14">
        <v>1177</v>
      </c>
      <c r="H38" s="12"/>
      <c r="I38" s="14">
        <v>0</v>
      </c>
      <c r="J38" s="12"/>
      <c r="K38" s="14">
        <v>0</v>
      </c>
      <c r="L38" s="12"/>
      <c r="M38" s="14">
        <v>0</v>
      </c>
      <c r="N38" s="12"/>
      <c r="O38" s="14">
        <v>257763000</v>
      </c>
      <c r="P38" s="12"/>
      <c r="Q38" s="14">
        <v>0</v>
      </c>
      <c r="R38" s="12"/>
      <c r="S38" s="14">
        <v>257763000</v>
      </c>
    </row>
    <row r="39" spans="1:19" ht="21.75" customHeight="1" x14ac:dyDescent="0.2">
      <c r="A39" s="7" t="s">
        <v>31</v>
      </c>
      <c r="C39" s="48" t="s">
        <v>124</v>
      </c>
      <c r="D39" s="12"/>
      <c r="E39" s="45">
        <v>585000</v>
      </c>
      <c r="F39" s="12"/>
      <c r="G39" s="45">
        <v>414</v>
      </c>
      <c r="H39" s="12"/>
      <c r="I39" s="16">
        <v>0</v>
      </c>
      <c r="J39" s="12"/>
      <c r="K39" s="16">
        <v>0</v>
      </c>
      <c r="L39" s="12"/>
      <c r="M39" s="16">
        <v>0</v>
      </c>
      <c r="N39" s="12"/>
      <c r="O39" s="16">
        <v>242190000</v>
      </c>
      <c r="P39" s="12"/>
      <c r="Q39" s="16">
        <v>8483853</v>
      </c>
      <c r="R39" s="12"/>
      <c r="S39" s="16">
        <v>233706147</v>
      </c>
    </row>
    <row r="40" spans="1:19" ht="21.75" customHeight="1" x14ac:dyDescent="0.2">
      <c r="A40" s="9" t="s">
        <v>56</v>
      </c>
      <c r="C40" s="45"/>
      <c r="D40" s="49"/>
      <c r="E40" s="45"/>
      <c r="F40" s="49"/>
      <c r="G40" s="45"/>
      <c r="H40" s="12"/>
      <c r="I40" s="18">
        <f>SUM(I8:I39)</f>
        <v>1540064700</v>
      </c>
      <c r="J40" s="12"/>
      <c r="K40" s="18">
        <v>0</v>
      </c>
      <c r="L40" s="12"/>
      <c r="M40" s="18">
        <f>SUM(M8:M39)</f>
        <v>1540064700</v>
      </c>
      <c r="N40" s="12"/>
      <c r="O40" s="18">
        <f>SUM(O8:O39)</f>
        <v>122710011800</v>
      </c>
      <c r="P40" s="12"/>
      <c r="Q40" s="18">
        <f>SUM(Q8:Q39)</f>
        <v>1445525818</v>
      </c>
      <c r="R40" s="12"/>
      <c r="S40" s="18">
        <f>SUM(S8:S39)</f>
        <v>121264485982</v>
      </c>
    </row>
    <row r="42" spans="1:19" x14ac:dyDescent="0.2">
      <c r="O42" s="22"/>
    </row>
    <row r="43" spans="1:19" x14ac:dyDescent="0.2">
      <c r="I43" s="22"/>
      <c r="O43" s="22"/>
      <c r="S43" s="22"/>
    </row>
    <row r="44" spans="1:19" x14ac:dyDescent="0.2">
      <c r="O44" s="22"/>
      <c r="Q44" s="22"/>
    </row>
    <row r="45" spans="1:19" x14ac:dyDescent="0.2">
      <c r="S45" s="22"/>
    </row>
  </sheetData>
  <mergeCells count="8">
    <mergeCell ref="A1:S1"/>
    <mergeCell ref="A2:S2"/>
    <mergeCell ref="A3:S3"/>
    <mergeCell ref="A5:S5"/>
    <mergeCell ref="A6:A7"/>
    <mergeCell ref="C6:G6"/>
    <mergeCell ref="I6:M6"/>
    <mergeCell ref="O6:S6"/>
  </mergeCells>
  <pageMargins left="0.39" right="0.39" top="0.39" bottom="0.39" header="0" footer="0"/>
  <pageSetup paperSize="0" fitToHeight="0"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M13"/>
  <sheetViews>
    <sheetView rightToLeft="1" workbookViewId="0">
      <selection activeCell="G14" sqref="G14"/>
    </sheetView>
  </sheetViews>
  <sheetFormatPr defaultRowHeight="12.75" x14ac:dyDescent="0.2"/>
  <cols>
    <col min="1" max="1" width="39" customWidth="1"/>
    <col min="2" max="2" width="1.28515625" customWidth="1"/>
    <col min="3" max="3" width="14.28515625" customWidth="1"/>
    <col min="4" max="4" width="1.28515625" customWidth="1"/>
    <col min="5" max="5" width="10.42578125" customWidth="1"/>
    <col min="6" max="6" width="1.28515625" customWidth="1"/>
    <col min="7" max="7" width="15.5703125" customWidth="1"/>
    <col min="8" max="8" width="1.28515625" customWidth="1"/>
    <col min="9" max="9" width="14.28515625" customWidth="1"/>
    <col min="10" max="10" width="1.28515625" customWidth="1"/>
    <col min="11" max="11" width="10.42578125" customWidth="1"/>
    <col min="12" max="12" width="1.28515625" customWidth="1"/>
    <col min="13" max="13" width="15.5703125" customWidth="1"/>
    <col min="14" max="14" width="0.28515625" customWidth="1"/>
  </cols>
  <sheetData>
    <row r="1" spans="1:13" ht="29.1" customHeight="1" x14ac:dyDescent="0.2">
      <c r="A1" s="31" t="s">
        <v>0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</row>
    <row r="2" spans="1:13" ht="21.75" customHeight="1" x14ac:dyDescent="0.2">
      <c r="A2" s="31" t="s">
        <v>64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</row>
    <row r="3" spans="1:13" ht="21.75" customHeight="1" x14ac:dyDescent="0.2">
      <c r="A3" s="31" t="s">
        <v>2</v>
      </c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</row>
    <row r="4" spans="1:13" ht="14.45" customHeight="1" x14ac:dyDescent="0.2"/>
    <row r="5" spans="1:13" ht="14.45" customHeight="1" x14ac:dyDescent="0.2">
      <c r="A5" s="32" t="s">
        <v>140</v>
      </c>
      <c r="B5" s="32"/>
      <c r="C5" s="32"/>
      <c r="D5" s="32"/>
      <c r="E5" s="32"/>
      <c r="F5" s="32"/>
      <c r="G5" s="32"/>
      <c r="H5" s="32"/>
      <c r="I5" s="32"/>
      <c r="J5" s="32"/>
      <c r="K5" s="32"/>
      <c r="L5" s="32"/>
      <c r="M5" s="32"/>
    </row>
    <row r="6" spans="1:13" ht="14.45" customHeight="1" x14ac:dyDescent="0.2">
      <c r="A6" s="33" t="s">
        <v>67</v>
      </c>
      <c r="C6" s="33" t="s">
        <v>83</v>
      </c>
      <c r="D6" s="33"/>
      <c r="E6" s="33"/>
      <c r="F6" s="33"/>
      <c r="G6" s="33"/>
      <c r="I6" s="33" t="s">
        <v>84</v>
      </c>
      <c r="J6" s="33"/>
      <c r="K6" s="33"/>
      <c r="L6" s="33"/>
      <c r="M6" s="33"/>
    </row>
    <row r="7" spans="1:13" ht="29.1" customHeight="1" x14ac:dyDescent="0.2">
      <c r="A7" s="33"/>
      <c r="C7" s="10" t="s">
        <v>138</v>
      </c>
      <c r="D7" s="3"/>
      <c r="E7" s="10" t="s">
        <v>117</v>
      </c>
      <c r="F7" s="3"/>
      <c r="G7" s="10" t="s">
        <v>139</v>
      </c>
      <c r="I7" s="10" t="s">
        <v>138</v>
      </c>
      <c r="J7" s="3"/>
      <c r="K7" s="10" t="s">
        <v>117</v>
      </c>
      <c r="L7" s="3"/>
      <c r="M7" s="10" t="s">
        <v>139</v>
      </c>
    </row>
    <row r="8" spans="1:13" ht="21.75" customHeight="1" x14ac:dyDescent="0.2">
      <c r="A8" s="5" t="s">
        <v>150</v>
      </c>
      <c r="C8" s="11">
        <v>6199101</v>
      </c>
      <c r="D8" s="12"/>
      <c r="E8" s="11">
        <v>0</v>
      </c>
      <c r="F8" s="12"/>
      <c r="G8" s="11">
        <v>6199101</v>
      </c>
      <c r="H8" s="12"/>
      <c r="I8" s="11">
        <v>47382038</v>
      </c>
      <c r="J8" s="12"/>
      <c r="K8" s="11">
        <v>0</v>
      </c>
      <c r="L8" s="12"/>
      <c r="M8" s="11">
        <v>47382038</v>
      </c>
    </row>
    <row r="9" spans="1:13" ht="21.75" customHeight="1" x14ac:dyDescent="0.2">
      <c r="A9" s="7" t="s">
        <v>151</v>
      </c>
      <c r="C9" s="16">
        <f>292866+372043</f>
        <v>664909</v>
      </c>
      <c r="D9" s="12"/>
      <c r="E9" s="16">
        <v>0</v>
      </c>
      <c r="F9" s="12"/>
      <c r="G9" s="16">
        <f>C9-E9</f>
        <v>664909</v>
      </c>
      <c r="H9" s="12"/>
      <c r="I9" s="16">
        <v>388020</v>
      </c>
      <c r="J9" s="12"/>
      <c r="K9" s="16">
        <v>0</v>
      </c>
      <c r="L9" s="12"/>
      <c r="M9" s="16">
        <v>388020</v>
      </c>
    </row>
    <row r="10" spans="1:13" ht="21.75" customHeight="1" x14ac:dyDescent="0.2">
      <c r="A10" s="9" t="s">
        <v>56</v>
      </c>
      <c r="C10" s="18">
        <f>SUM(C8:C9)</f>
        <v>6864010</v>
      </c>
      <c r="D10" s="12"/>
      <c r="E10" s="18">
        <v>0</v>
      </c>
      <c r="F10" s="12"/>
      <c r="G10" s="18">
        <f>SUM(G8:G9)</f>
        <v>6864010</v>
      </c>
      <c r="H10" s="12"/>
      <c r="I10" s="18">
        <f>SUM(I8:I9)</f>
        <v>47770058</v>
      </c>
      <c r="J10" s="12"/>
      <c r="K10" s="18">
        <f>SUM(K8:K9)</f>
        <v>0</v>
      </c>
      <c r="L10" s="12"/>
      <c r="M10" s="18">
        <f>SUM(M8:M9)</f>
        <v>47770058</v>
      </c>
    </row>
    <row r="12" spans="1:13" x14ac:dyDescent="0.2">
      <c r="G12" s="22"/>
      <c r="K12" s="22"/>
      <c r="M12" s="22"/>
    </row>
    <row r="13" spans="1:13" x14ac:dyDescent="0.2">
      <c r="I13" s="22"/>
    </row>
  </sheetData>
  <mergeCells count="7">
    <mergeCell ref="A1:M1"/>
    <mergeCell ref="A2:M2"/>
    <mergeCell ref="A3:M3"/>
    <mergeCell ref="A5:M5"/>
    <mergeCell ref="A6:A7"/>
    <mergeCell ref="C6:G6"/>
    <mergeCell ref="I6:M6"/>
  </mergeCells>
  <pageMargins left="0.39" right="0.39" top="0.39" bottom="0.39" header="0" footer="0"/>
  <pageSetup paperSize="0" fitToHeight="0"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R56"/>
  <sheetViews>
    <sheetView rightToLeft="1" workbookViewId="0">
      <selection activeCell="G38" sqref="G38:M49"/>
    </sheetView>
  </sheetViews>
  <sheetFormatPr defaultRowHeight="12.75" x14ac:dyDescent="0.2"/>
  <cols>
    <col min="1" max="1" width="40.28515625" customWidth="1"/>
    <col min="2" max="2" width="1.28515625" customWidth="1"/>
    <col min="3" max="3" width="10.42578125" customWidth="1"/>
    <col min="4" max="4" width="1.28515625" customWidth="1"/>
    <col min="5" max="5" width="15" bestFit="1" customWidth="1"/>
    <col min="6" max="6" width="1.28515625" customWidth="1"/>
    <col min="7" max="7" width="15" bestFit="1" customWidth="1"/>
    <col min="8" max="8" width="1.28515625" customWidth="1"/>
    <col min="9" max="9" width="15.5703125" customWidth="1"/>
    <col min="10" max="10" width="1.28515625" customWidth="1"/>
    <col min="11" max="11" width="11" bestFit="1" customWidth="1"/>
    <col min="12" max="12" width="1.28515625" customWidth="1"/>
    <col min="13" max="13" width="15.7109375" bestFit="1" customWidth="1"/>
    <col min="14" max="14" width="1.28515625" customWidth="1"/>
    <col min="15" max="15" width="16" bestFit="1" customWidth="1"/>
    <col min="16" max="16" width="1.28515625" customWidth="1"/>
    <col min="17" max="17" width="17.140625" customWidth="1"/>
    <col min="18" max="18" width="1.28515625" customWidth="1"/>
    <col min="19" max="19" width="0.28515625" customWidth="1"/>
  </cols>
  <sheetData>
    <row r="1" spans="1:18" ht="29.1" customHeight="1" x14ac:dyDescent="0.2">
      <c r="A1" s="31" t="s">
        <v>0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</row>
    <row r="2" spans="1:18" ht="21.75" customHeight="1" x14ac:dyDescent="0.2">
      <c r="A2" s="31" t="s">
        <v>64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</row>
    <row r="3" spans="1:18" ht="21.75" customHeight="1" x14ac:dyDescent="0.2">
      <c r="A3" s="31" t="s">
        <v>2</v>
      </c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</row>
    <row r="4" spans="1:18" ht="14.45" customHeight="1" x14ac:dyDescent="0.2"/>
    <row r="5" spans="1:18" ht="21" customHeight="1" x14ac:dyDescent="0.2">
      <c r="A5" s="32" t="s">
        <v>141</v>
      </c>
      <c r="B5" s="32"/>
      <c r="C5" s="32"/>
      <c r="D5" s="32"/>
      <c r="E5" s="32"/>
      <c r="F5" s="32"/>
      <c r="G5" s="32"/>
      <c r="H5" s="32"/>
      <c r="I5" s="32"/>
      <c r="J5" s="32"/>
      <c r="K5" s="32"/>
      <c r="L5" s="32"/>
      <c r="M5" s="32"/>
      <c r="N5" s="32"/>
      <c r="O5" s="32"/>
      <c r="P5" s="32"/>
      <c r="Q5" s="32"/>
      <c r="R5" s="32"/>
    </row>
    <row r="6" spans="1:18" ht="21.75" customHeight="1" x14ac:dyDescent="0.2">
      <c r="A6" s="33" t="s">
        <v>67</v>
      </c>
      <c r="C6" s="33" t="s">
        <v>83</v>
      </c>
      <c r="D6" s="33"/>
      <c r="E6" s="33"/>
      <c r="F6" s="33"/>
      <c r="G6" s="33"/>
      <c r="H6" s="33"/>
      <c r="I6" s="33"/>
      <c r="K6" s="33" t="s">
        <v>84</v>
      </c>
      <c r="L6" s="33"/>
      <c r="M6" s="33"/>
      <c r="N6" s="33"/>
      <c r="O6" s="33"/>
      <c r="P6" s="33"/>
      <c r="Q6" s="33"/>
      <c r="R6" s="33"/>
    </row>
    <row r="7" spans="1:18" ht="42.75" customHeight="1" x14ac:dyDescent="0.2">
      <c r="A7" s="33"/>
      <c r="C7" s="10" t="s">
        <v>13</v>
      </c>
      <c r="D7" s="3"/>
      <c r="E7" s="10" t="s">
        <v>142</v>
      </c>
      <c r="F7" s="3"/>
      <c r="G7" s="10" t="s">
        <v>143</v>
      </c>
      <c r="H7" s="3"/>
      <c r="I7" s="10" t="s">
        <v>144</v>
      </c>
      <c r="K7" s="10" t="s">
        <v>13</v>
      </c>
      <c r="L7" s="3"/>
      <c r="M7" s="10" t="s">
        <v>142</v>
      </c>
      <c r="N7" s="3"/>
      <c r="O7" s="10" t="s">
        <v>143</v>
      </c>
      <c r="P7" s="3"/>
      <c r="Q7" s="42" t="s">
        <v>144</v>
      </c>
      <c r="R7" s="42"/>
    </row>
    <row r="8" spans="1:18" ht="21.75" customHeight="1" x14ac:dyDescent="0.2">
      <c r="A8" s="5" t="s">
        <v>29</v>
      </c>
      <c r="C8" s="11">
        <v>2901000</v>
      </c>
      <c r="D8" s="12"/>
      <c r="E8" s="11">
        <v>49597852147</v>
      </c>
      <c r="F8" s="12"/>
      <c r="G8" s="11">
        <v>21128742481</v>
      </c>
      <c r="H8" s="12"/>
      <c r="I8" s="11">
        <v>28469109666</v>
      </c>
      <c r="J8" s="12"/>
      <c r="K8" s="11">
        <v>2901000</v>
      </c>
      <c r="L8" s="12"/>
      <c r="M8" s="11">
        <v>49597852147</v>
      </c>
      <c r="N8" s="12"/>
      <c r="O8" s="11">
        <v>21128742481</v>
      </c>
      <c r="P8" s="12"/>
      <c r="Q8" s="39">
        <v>28469109666</v>
      </c>
      <c r="R8" s="39"/>
    </row>
    <row r="9" spans="1:18" ht="21.75" customHeight="1" x14ac:dyDescent="0.2">
      <c r="A9" s="6" t="s">
        <v>46</v>
      </c>
      <c r="C9" s="14">
        <v>910000</v>
      </c>
      <c r="D9" s="12"/>
      <c r="E9" s="14">
        <v>20009720002</v>
      </c>
      <c r="F9" s="12"/>
      <c r="G9" s="14">
        <v>7617832669</v>
      </c>
      <c r="H9" s="12"/>
      <c r="I9" s="14">
        <v>12391887333</v>
      </c>
      <c r="J9" s="12"/>
      <c r="K9" s="14">
        <v>4267822</v>
      </c>
      <c r="L9" s="12"/>
      <c r="M9" s="14">
        <v>83017052906</v>
      </c>
      <c r="N9" s="12"/>
      <c r="O9" s="14">
        <v>46167522700</v>
      </c>
      <c r="P9" s="12"/>
      <c r="Q9" s="40">
        <v>36849530206</v>
      </c>
      <c r="R9" s="40"/>
    </row>
    <row r="10" spans="1:18" ht="21.75" customHeight="1" x14ac:dyDescent="0.2">
      <c r="A10" s="6" t="s">
        <v>41</v>
      </c>
      <c r="C10" s="14">
        <v>1882479</v>
      </c>
      <c r="D10" s="12"/>
      <c r="E10" s="14">
        <v>20222983982</v>
      </c>
      <c r="F10" s="12"/>
      <c r="G10" s="14">
        <f>27906835913-20745202119</f>
        <v>7161633794</v>
      </c>
      <c r="H10" s="12"/>
      <c r="I10" s="14">
        <f>E10-G10</f>
        <v>13061350188</v>
      </c>
      <c r="J10" s="12"/>
      <c r="K10" s="14">
        <v>1882479</v>
      </c>
      <c r="L10" s="12"/>
      <c r="M10" s="14">
        <v>20222983982</v>
      </c>
      <c r="N10" s="12"/>
      <c r="O10" s="14">
        <v>27906835913</v>
      </c>
      <c r="P10" s="12"/>
      <c r="Q10" s="40">
        <v>-7683851931</v>
      </c>
      <c r="R10" s="40"/>
    </row>
    <row r="11" spans="1:18" ht="21.75" customHeight="1" x14ac:dyDescent="0.2">
      <c r="A11" s="6" t="s">
        <v>89</v>
      </c>
      <c r="C11" s="14">
        <v>0</v>
      </c>
      <c r="D11" s="12"/>
      <c r="E11" s="14">
        <v>0</v>
      </c>
      <c r="F11" s="12"/>
      <c r="G11" s="14">
        <v>0</v>
      </c>
      <c r="H11" s="12"/>
      <c r="I11" s="14">
        <v>0</v>
      </c>
      <c r="J11" s="12"/>
      <c r="K11" s="14">
        <v>4670431</v>
      </c>
      <c r="L11" s="12"/>
      <c r="M11" s="14">
        <v>37964634662</v>
      </c>
      <c r="N11" s="12"/>
      <c r="O11" s="14">
        <v>40874777973</v>
      </c>
      <c r="P11" s="12"/>
      <c r="Q11" s="40">
        <v>-2910143311</v>
      </c>
      <c r="R11" s="40"/>
    </row>
    <row r="12" spans="1:18" ht="21.75" customHeight="1" x14ac:dyDescent="0.2">
      <c r="A12" s="6" t="s">
        <v>90</v>
      </c>
      <c r="C12" s="14">
        <v>0</v>
      </c>
      <c r="D12" s="12"/>
      <c r="E12" s="14">
        <v>0</v>
      </c>
      <c r="F12" s="12"/>
      <c r="G12" s="14">
        <v>0</v>
      </c>
      <c r="H12" s="12"/>
      <c r="I12" s="14">
        <v>0</v>
      </c>
      <c r="J12" s="12"/>
      <c r="K12" s="14">
        <v>360000</v>
      </c>
      <c r="L12" s="12"/>
      <c r="M12" s="14">
        <v>4858153952</v>
      </c>
      <c r="N12" s="12"/>
      <c r="O12" s="14">
        <v>4543802784</v>
      </c>
      <c r="P12" s="12"/>
      <c r="Q12" s="40">
        <v>314351168</v>
      </c>
      <c r="R12" s="40"/>
    </row>
    <row r="13" spans="1:18" ht="21.75" customHeight="1" x14ac:dyDescent="0.2">
      <c r="A13" s="6" t="s">
        <v>91</v>
      </c>
      <c r="C13" s="14">
        <v>0</v>
      </c>
      <c r="D13" s="12"/>
      <c r="E13" s="14">
        <v>0</v>
      </c>
      <c r="F13" s="12"/>
      <c r="G13" s="14">
        <v>0</v>
      </c>
      <c r="H13" s="12"/>
      <c r="I13" s="14">
        <v>0</v>
      </c>
      <c r="J13" s="12"/>
      <c r="K13" s="14">
        <v>14424672</v>
      </c>
      <c r="L13" s="12"/>
      <c r="M13" s="14">
        <v>66985632624</v>
      </c>
      <c r="N13" s="12"/>
      <c r="O13" s="14">
        <v>56675738188</v>
      </c>
      <c r="P13" s="12"/>
      <c r="Q13" s="40">
        <v>10309894436</v>
      </c>
      <c r="R13" s="40"/>
    </row>
    <row r="14" spans="1:18" ht="21.75" customHeight="1" x14ac:dyDescent="0.2">
      <c r="A14" s="6" t="s">
        <v>92</v>
      </c>
      <c r="C14" s="14">
        <v>0</v>
      </c>
      <c r="D14" s="12"/>
      <c r="E14" s="14">
        <v>0</v>
      </c>
      <c r="F14" s="12"/>
      <c r="G14" s="14">
        <v>0</v>
      </c>
      <c r="H14" s="12"/>
      <c r="I14" s="14">
        <v>0</v>
      </c>
      <c r="J14" s="12"/>
      <c r="K14" s="14">
        <v>768552</v>
      </c>
      <c r="L14" s="12"/>
      <c r="M14" s="14">
        <v>3620648472</v>
      </c>
      <c r="N14" s="12"/>
      <c r="O14" s="14">
        <v>3620648472</v>
      </c>
      <c r="P14" s="12"/>
      <c r="Q14" s="40">
        <v>0</v>
      </c>
      <c r="R14" s="40"/>
    </row>
    <row r="15" spans="1:18" ht="21.75" customHeight="1" x14ac:dyDescent="0.2">
      <c r="A15" s="6" t="s">
        <v>93</v>
      </c>
      <c r="C15" s="14">
        <v>0</v>
      </c>
      <c r="D15" s="12"/>
      <c r="E15" s="14">
        <v>0</v>
      </c>
      <c r="F15" s="12"/>
      <c r="G15" s="14">
        <v>0</v>
      </c>
      <c r="H15" s="12"/>
      <c r="I15" s="14">
        <v>0</v>
      </c>
      <c r="J15" s="12"/>
      <c r="K15" s="14">
        <v>500000</v>
      </c>
      <c r="L15" s="12"/>
      <c r="M15" s="14">
        <v>9977274887</v>
      </c>
      <c r="N15" s="12"/>
      <c r="O15" s="14">
        <v>8128597001</v>
      </c>
      <c r="P15" s="12"/>
      <c r="Q15" s="40">
        <v>1848677886</v>
      </c>
      <c r="R15" s="40"/>
    </row>
    <row r="16" spans="1:18" ht="21.75" customHeight="1" x14ac:dyDescent="0.2">
      <c r="A16" s="6" t="s">
        <v>49</v>
      </c>
      <c r="C16" s="14">
        <v>0</v>
      </c>
      <c r="D16" s="12"/>
      <c r="E16" s="14">
        <v>0</v>
      </c>
      <c r="F16" s="12"/>
      <c r="G16" s="14">
        <v>0</v>
      </c>
      <c r="H16" s="12"/>
      <c r="I16" s="14">
        <v>0</v>
      </c>
      <c r="J16" s="12"/>
      <c r="K16" s="14">
        <v>315742</v>
      </c>
      <c r="L16" s="12"/>
      <c r="M16" s="14">
        <v>1248160465</v>
      </c>
      <c r="N16" s="12"/>
      <c r="O16" s="14">
        <v>1288608262</v>
      </c>
      <c r="P16" s="12"/>
      <c r="Q16" s="40">
        <v>-40447797</v>
      </c>
      <c r="R16" s="40"/>
    </row>
    <row r="17" spans="1:18" ht="21.75" customHeight="1" x14ac:dyDescent="0.2">
      <c r="A17" s="6" t="s">
        <v>21</v>
      </c>
      <c r="C17" s="14">
        <v>0</v>
      </c>
      <c r="D17" s="12"/>
      <c r="E17" s="14">
        <v>0</v>
      </c>
      <c r="F17" s="12"/>
      <c r="G17" s="14">
        <v>0</v>
      </c>
      <c r="H17" s="12"/>
      <c r="I17" s="14">
        <v>0</v>
      </c>
      <c r="J17" s="12"/>
      <c r="K17" s="14">
        <v>5012786</v>
      </c>
      <c r="L17" s="12"/>
      <c r="M17" s="14">
        <v>32304250496</v>
      </c>
      <c r="N17" s="12"/>
      <c r="O17" s="14">
        <v>30938511165</v>
      </c>
      <c r="P17" s="12"/>
      <c r="Q17" s="40">
        <v>1365739331</v>
      </c>
      <c r="R17" s="40"/>
    </row>
    <row r="18" spans="1:18" ht="21.75" customHeight="1" x14ac:dyDescent="0.2">
      <c r="A18" s="6" t="s">
        <v>32</v>
      </c>
      <c r="C18" s="14">
        <v>0</v>
      </c>
      <c r="D18" s="12"/>
      <c r="E18" s="14">
        <v>0</v>
      </c>
      <c r="F18" s="12"/>
      <c r="G18" s="14">
        <v>0</v>
      </c>
      <c r="H18" s="12"/>
      <c r="I18" s="14">
        <v>0</v>
      </c>
      <c r="J18" s="12"/>
      <c r="K18" s="14">
        <v>435000</v>
      </c>
      <c r="L18" s="12"/>
      <c r="M18" s="14">
        <v>9672995381</v>
      </c>
      <c r="N18" s="12"/>
      <c r="O18" s="14">
        <v>7458167394</v>
      </c>
      <c r="P18" s="12"/>
      <c r="Q18" s="40">
        <v>2214827987</v>
      </c>
      <c r="R18" s="40"/>
    </row>
    <row r="19" spans="1:18" ht="21.75" customHeight="1" x14ac:dyDescent="0.2">
      <c r="A19" s="6" t="s">
        <v>45</v>
      </c>
      <c r="C19" s="14">
        <v>0</v>
      </c>
      <c r="D19" s="12"/>
      <c r="E19" s="14">
        <v>0</v>
      </c>
      <c r="F19" s="12"/>
      <c r="G19" s="14">
        <v>0</v>
      </c>
      <c r="H19" s="12"/>
      <c r="I19" s="14">
        <v>0</v>
      </c>
      <c r="J19" s="12"/>
      <c r="K19" s="14">
        <v>1400000</v>
      </c>
      <c r="L19" s="12"/>
      <c r="M19" s="14">
        <v>27089049239</v>
      </c>
      <c r="N19" s="12"/>
      <c r="O19" s="14">
        <v>26963944963</v>
      </c>
      <c r="P19" s="12"/>
      <c r="Q19" s="40">
        <v>125104276</v>
      </c>
      <c r="R19" s="40"/>
    </row>
    <row r="20" spans="1:18" ht="21.75" customHeight="1" x14ac:dyDescent="0.2">
      <c r="A20" s="6" t="s">
        <v>94</v>
      </c>
      <c r="C20" s="14">
        <v>0</v>
      </c>
      <c r="D20" s="12"/>
      <c r="E20" s="14">
        <v>0</v>
      </c>
      <c r="F20" s="12"/>
      <c r="G20" s="14">
        <v>0</v>
      </c>
      <c r="H20" s="12"/>
      <c r="I20" s="14">
        <v>0</v>
      </c>
      <c r="J20" s="12"/>
      <c r="K20" s="14">
        <v>1500000</v>
      </c>
      <c r="L20" s="12"/>
      <c r="M20" s="14">
        <v>18205063424</v>
      </c>
      <c r="N20" s="12"/>
      <c r="O20" s="14">
        <v>12182124600</v>
      </c>
      <c r="P20" s="12"/>
      <c r="Q20" s="40">
        <v>6022938824</v>
      </c>
      <c r="R20" s="40"/>
    </row>
    <row r="21" spans="1:18" ht="21.75" customHeight="1" x14ac:dyDescent="0.2">
      <c r="A21" s="6" t="s">
        <v>95</v>
      </c>
      <c r="C21" s="14">
        <v>0</v>
      </c>
      <c r="D21" s="12"/>
      <c r="E21" s="14">
        <v>0</v>
      </c>
      <c r="F21" s="12"/>
      <c r="G21" s="14">
        <v>0</v>
      </c>
      <c r="H21" s="12"/>
      <c r="I21" s="14">
        <v>0</v>
      </c>
      <c r="J21" s="12"/>
      <c r="K21" s="14">
        <v>535000</v>
      </c>
      <c r="L21" s="12"/>
      <c r="M21" s="14">
        <v>10781857096</v>
      </c>
      <c r="N21" s="12"/>
      <c r="O21" s="14">
        <v>7883337082</v>
      </c>
      <c r="P21" s="12"/>
      <c r="Q21" s="40">
        <v>2898520014</v>
      </c>
      <c r="R21" s="40"/>
    </row>
    <row r="22" spans="1:18" ht="21.75" customHeight="1" x14ac:dyDescent="0.2">
      <c r="A22" s="6" t="s">
        <v>96</v>
      </c>
      <c r="C22" s="14">
        <v>0</v>
      </c>
      <c r="D22" s="12"/>
      <c r="E22" s="14">
        <v>0</v>
      </c>
      <c r="F22" s="12"/>
      <c r="G22" s="14">
        <v>0</v>
      </c>
      <c r="H22" s="12"/>
      <c r="I22" s="14">
        <v>0</v>
      </c>
      <c r="J22" s="12"/>
      <c r="K22" s="14">
        <v>680073</v>
      </c>
      <c r="L22" s="12"/>
      <c r="M22" s="14">
        <v>12470600390</v>
      </c>
      <c r="N22" s="12"/>
      <c r="O22" s="14">
        <v>13104927413</v>
      </c>
      <c r="P22" s="12"/>
      <c r="Q22" s="40">
        <v>-634327023</v>
      </c>
      <c r="R22" s="40"/>
    </row>
    <row r="23" spans="1:18" ht="21.75" customHeight="1" x14ac:dyDescent="0.2">
      <c r="A23" s="6" t="s">
        <v>97</v>
      </c>
      <c r="C23" s="14">
        <v>0</v>
      </c>
      <c r="D23" s="12"/>
      <c r="E23" s="14">
        <v>0</v>
      </c>
      <c r="F23" s="12"/>
      <c r="G23" s="14">
        <v>0</v>
      </c>
      <c r="H23" s="12"/>
      <c r="I23" s="14">
        <v>0</v>
      </c>
      <c r="J23" s="12"/>
      <c r="K23" s="14">
        <v>562500</v>
      </c>
      <c r="L23" s="12"/>
      <c r="M23" s="14">
        <v>5015800907</v>
      </c>
      <c r="N23" s="12"/>
      <c r="O23" s="14">
        <v>5575937231</v>
      </c>
      <c r="P23" s="12"/>
      <c r="Q23" s="40">
        <v>-560136324</v>
      </c>
      <c r="R23" s="40"/>
    </row>
    <row r="24" spans="1:18" ht="21.75" customHeight="1" x14ac:dyDescent="0.2">
      <c r="A24" s="6" t="s">
        <v>98</v>
      </c>
      <c r="C24" s="14">
        <v>0</v>
      </c>
      <c r="D24" s="12"/>
      <c r="E24" s="14">
        <v>0</v>
      </c>
      <c r="F24" s="12"/>
      <c r="G24" s="14">
        <v>0</v>
      </c>
      <c r="H24" s="12"/>
      <c r="I24" s="14">
        <v>0</v>
      </c>
      <c r="J24" s="12"/>
      <c r="K24" s="14">
        <v>913688</v>
      </c>
      <c r="L24" s="12"/>
      <c r="M24" s="14">
        <v>7395234606</v>
      </c>
      <c r="N24" s="12"/>
      <c r="O24" s="14">
        <v>10026425244</v>
      </c>
      <c r="P24" s="12"/>
      <c r="Q24" s="40">
        <v>-2631190638</v>
      </c>
      <c r="R24" s="40"/>
    </row>
    <row r="25" spans="1:18" ht="21.75" customHeight="1" x14ac:dyDescent="0.2">
      <c r="A25" s="6" t="s">
        <v>28</v>
      </c>
      <c r="C25" s="14">
        <v>0</v>
      </c>
      <c r="D25" s="12"/>
      <c r="E25" s="14">
        <v>0</v>
      </c>
      <c r="F25" s="12"/>
      <c r="G25" s="14">
        <v>0</v>
      </c>
      <c r="H25" s="12"/>
      <c r="I25" s="14">
        <v>0</v>
      </c>
      <c r="J25" s="12"/>
      <c r="K25" s="14">
        <v>800000</v>
      </c>
      <c r="L25" s="12"/>
      <c r="M25" s="14">
        <v>20234370031</v>
      </c>
      <c r="N25" s="12"/>
      <c r="O25" s="14">
        <v>15752980288</v>
      </c>
      <c r="P25" s="12"/>
      <c r="Q25" s="40">
        <v>4481389743</v>
      </c>
      <c r="R25" s="40"/>
    </row>
    <row r="26" spans="1:18" ht="21.75" customHeight="1" x14ac:dyDescent="0.2">
      <c r="A26" s="6" t="s">
        <v>99</v>
      </c>
      <c r="C26" s="14">
        <v>0</v>
      </c>
      <c r="D26" s="12"/>
      <c r="E26" s="14">
        <v>0</v>
      </c>
      <c r="F26" s="12"/>
      <c r="G26" s="14">
        <v>0</v>
      </c>
      <c r="H26" s="12"/>
      <c r="I26" s="14">
        <v>0</v>
      </c>
      <c r="J26" s="12"/>
      <c r="K26" s="14">
        <v>600000</v>
      </c>
      <c r="L26" s="12"/>
      <c r="M26" s="14">
        <v>7162204899</v>
      </c>
      <c r="N26" s="12"/>
      <c r="O26" s="14">
        <v>5017330656</v>
      </c>
      <c r="P26" s="12"/>
      <c r="Q26" s="40">
        <v>2144874243</v>
      </c>
      <c r="R26" s="40"/>
    </row>
    <row r="27" spans="1:18" ht="21.75" customHeight="1" x14ac:dyDescent="0.2">
      <c r="A27" s="6" t="s">
        <v>100</v>
      </c>
      <c r="C27" s="14">
        <v>0</v>
      </c>
      <c r="D27" s="12"/>
      <c r="E27" s="14">
        <v>0</v>
      </c>
      <c r="F27" s="12"/>
      <c r="G27" s="14">
        <v>0</v>
      </c>
      <c r="H27" s="12"/>
      <c r="I27" s="14">
        <v>0</v>
      </c>
      <c r="J27" s="12"/>
      <c r="K27" s="14">
        <v>3088300</v>
      </c>
      <c r="L27" s="12"/>
      <c r="M27" s="14">
        <v>21869926329</v>
      </c>
      <c r="N27" s="12"/>
      <c r="O27" s="14">
        <v>22983205807</v>
      </c>
      <c r="P27" s="12"/>
      <c r="Q27" s="40">
        <v>-1113279478</v>
      </c>
      <c r="R27" s="40"/>
    </row>
    <row r="28" spans="1:18" ht="21.75" customHeight="1" x14ac:dyDescent="0.2">
      <c r="A28" s="6" t="s">
        <v>101</v>
      </c>
      <c r="C28" s="14">
        <v>0</v>
      </c>
      <c r="D28" s="12"/>
      <c r="E28" s="14">
        <v>0</v>
      </c>
      <c r="F28" s="12"/>
      <c r="G28" s="14">
        <v>0</v>
      </c>
      <c r="H28" s="12"/>
      <c r="I28" s="14">
        <v>0</v>
      </c>
      <c r="J28" s="12"/>
      <c r="K28" s="14">
        <v>515000</v>
      </c>
      <c r="L28" s="12"/>
      <c r="M28" s="14">
        <v>9644901684</v>
      </c>
      <c r="N28" s="12"/>
      <c r="O28" s="14">
        <v>10353245953</v>
      </c>
      <c r="P28" s="12"/>
      <c r="Q28" s="40">
        <v>-708344269</v>
      </c>
      <c r="R28" s="40"/>
    </row>
    <row r="29" spans="1:18" ht="21.75" customHeight="1" x14ac:dyDescent="0.2">
      <c r="A29" s="6" t="s">
        <v>102</v>
      </c>
      <c r="C29" s="14">
        <v>0</v>
      </c>
      <c r="D29" s="12"/>
      <c r="E29" s="14">
        <v>0</v>
      </c>
      <c r="F29" s="12"/>
      <c r="G29" s="14">
        <v>0</v>
      </c>
      <c r="H29" s="12"/>
      <c r="I29" s="14">
        <v>0</v>
      </c>
      <c r="J29" s="12"/>
      <c r="K29" s="14">
        <v>8098207</v>
      </c>
      <c r="L29" s="12"/>
      <c r="M29" s="14">
        <v>35094991876</v>
      </c>
      <c r="N29" s="12"/>
      <c r="O29" s="14">
        <v>45320828329</v>
      </c>
      <c r="P29" s="12"/>
      <c r="Q29" s="40">
        <v>-10225836453</v>
      </c>
      <c r="R29" s="40"/>
    </row>
    <row r="30" spans="1:18" ht="21.75" customHeight="1" x14ac:dyDescent="0.2">
      <c r="A30" s="6" t="s">
        <v>48</v>
      </c>
      <c r="C30" s="14">
        <v>0</v>
      </c>
      <c r="D30" s="12"/>
      <c r="E30" s="14">
        <v>0</v>
      </c>
      <c r="F30" s="12"/>
      <c r="G30" s="14">
        <v>0</v>
      </c>
      <c r="H30" s="12"/>
      <c r="I30" s="14">
        <v>0</v>
      </c>
      <c r="J30" s="12"/>
      <c r="K30" s="14">
        <v>1756530</v>
      </c>
      <c r="L30" s="12"/>
      <c r="M30" s="14">
        <v>29629542894</v>
      </c>
      <c r="N30" s="12"/>
      <c r="O30" s="14">
        <v>26318575542</v>
      </c>
      <c r="P30" s="12"/>
      <c r="Q30" s="40">
        <v>3310967352</v>
      </c>
      <c r="R30" s="40"/>
    </row>
    <row r="31" spans="1:18" ht="21.75" customHeight="1" x14ac:dyDescent="0.2">
      <c r="A31" s="6" t="s">
        <v>35</v>
      </c>
      <c r="C31" s="14">
        <v>0</v>
      </c>
      <c r="D31" s="12"/>
      <c r="E31" s="14">
        <v>0</v>
      </c>
      <c r="F31" s="12"/>
      <c r="G31" s="14">
        <v>0</v>
      </c>
      <c r="H31" s="12"/>
      <c r="I31" s="14">
        <v>0</v>
      </c>
      <c r="J31" s="12"/>
      <c r="K31" s="14">
        <v>30000</v>
      </c>
      <c r="L31" s="12"/>
      <c r="M31" s="14">
        <v>451284397</v>
      </c>
      <c r="N31" s="12"/>
      <c r="O31" s="14">
        <v>631679082</v>
      </c>
      <c r="P31" s="12"/>
      <c r="Q31" s="40">
        <v>-180394685</v>
      </c>
      <c r="R31" s="40"/>
    </row>
    <row r="32" spans="1:18" ht="21.75" customHeight="1" x14ac:dyDescent="0.2">
      <c r="A32" s="6" t="s">
        <v>103</v>
      </c>
      <c r="C32" s="14">
        <v>0</v>
      </c>
      <c r="D32" s="12"/>
      <c r="E32" s="14">
        <v>0</v>
      </c>
      <c r="F32" s="12"/>
      <c r="G32" s="14">
        <v>0</v>
      </c>
      <c r="H32" s="12"/>
      <c r="I32" s="14">
        <v>0</v>
      </c>
      <c r="J32" s="12"/>
      <c r="K32" s="14">
        <v>2513000</v>
      </c>
      <c r="L32" s="12"/>
      <c r="M32" s="14">
        <v>17808704885</v>
      </c>
      <c r="N32" s="12"/>
      <c r="O32" s="14">
        <v>15823366650</v>
      </c>
      <c r="P32" s="12"/>
      <c r="Q32" s="40">
        <v>1985338235</v>
      </c>
      <c r="R32" s="40"/>
    </row>
    <row r="33" spans="1:18" ht="21.75" customHeight="1" x14ac:dyDescent="0.2">
      <c r="A33" s="6" t="s">
        <v>50</v>
      </c>
      <c r="C33" s="14">
        <v>0</v>
      </c>
      <c r="D33" s="12"/>
      <c r="E33" s="14">
        <v>0</v>
      </c>
      <c r="F33" s="12"/>
      <c r="G33" s="14">
        <v>0</v>
      </c>
      <c r="H33" s="12"/>
      <c r="I33" s="14">
        <v>0</v>
      </c>
      <c r="J33" s="12"/>
      <c r="K33" s="14">
        <v>3600000</v>
      </c>
      <c r="L33" s="12"/>
      <c r="M33" s="14">
        <v>24612265219</v>
      </c>
      <c r="N33" s="12"/>
      <c r="O33" s="14">
        <v>16728481476</v>
      </c>
      <c r="P33" s="12"/>
      <c r="Q33" s="40">
        <v>7883783743</v>
      </c>
      <c r="R33" s="40"/>
    </row>
    <row r="34" spans="1:18" ht="21.75" customHeight="1" x14ac:dyDescent="0.2">
      <c r="A34" s="6" t="s">
        <v>52</v>
      </c>
      <c r="C34" s="14">
        <v>0</v>
      </c>
      <c r="D34" s="12"/>
      <c r="E34" s="14">
        <v>0</v>
      </c>
      <c r="F34" s="12"/>
      <c r="G34" s="14">
        <v>0</v>
      </c>
      <c r="H34" s="12"/>
      <c r="I34" s="14">
        <v>0</v>
      </c>
      <c r="J34" s="12"/>
      <c r="K34" s="14">
        <v>219000</v>
      </c>
      <c r="L34" s="12"/>
      <c r="M34" s="14">
        <v>6124998611</v>
      </c>
      <c r="N34" s="12"/>
      <c r="O34" s="14">
        <v>5291854765</v>
      </c>
      <c r="P34" s="12"/>
      <c r="Q34" s="40">
        <v>833143846</v>
      </c>
      <c r="R34" s="40"/>
    </row>
    <row r="35" spans="1:18" ht="21.75" customHeight="1" x14ac:dyDescent="0.2">
      <c r="A35" s="6" t="s">
        <v>51</v>
      </c>
      <c r="C35" s="14">
        <v>0</v>
      </c>
      <c r="D35" s="12"/>
      <c r="E35" s="14">
        <v>0</v>
      </c>
      <c r="F35" s="12"/>
      <c r="G35" s="14">
        <v>0</v>
      </c>
      <c r="H35" s="12"/>
      <c r="I35" s="14">
        <v>0</v>
      </c>
      <c r="J35" s="12"/>
      <c r="K35" s="14">
        <v>125000</v>
      </c>
      <c r="L35" s="12"/>
      <c r="M35" s="14">
        <v>6242618762</v>
      </c>
      <c r="N35" s="12"/>
      <c r="O35" s="14">
        <v>4912955600</v>
      </c>
      <c r="P35" s="12"/>
      <c r="Q35" s="40">
        <v>1329663162</v>
      </c>
      <c r="R35" s="40"/>
    </row>
    <row r="36" spans="1:18" ht="21.75" customHeight="1" x14ac:dyDescent="0.2">
      <c r="A36" s="7" t="s">
        <v>40</v>
      </c>
      <c r="C36" s="45">
        <v>0</v>
      </c>
      <c r="D36" s="12"/>
      <c r="E36" s="16">
        <v>0</v>
      </c>
      <c r="F36" s="12"/>
      <c r="G36" s="16">
        <v>0</v>
      </c>
      <c r="H36" s="12"/>
      <c r="I36" s="16">
        <v>0</v>
      </c>
      <c r="J36" s="12"/>
      <c r="K36" s="45">
        <v>8500000</v>
      </c>
      <c r="L36" s="12"/>
      <c r="M36" s="16">
        <v>67558703220</v>
      </c>
      <c r="N36" s="12"/>
      <c r="O36" s="16">
        <v>30400873431</v>
      </c>
      <c r="P36" s="12"/>
      <c r="Q36" s="41">
        <v>37157829789</v>
      </c>
      <c r="R36" s="41"/>
    </row>
    <row r="37" spans="1:18" ht="21.75" customHeight="1" x14ac:dyDescent="0.2">
      <c r="A37" s="9" t="s">
        <v>56</v>
      </c>
      <c r="C37" s="45"/>
      <c r="D37" s="12"/>
      <c r="E37" s="18">
        <v>89830556131</v>
      </c>
      <c r="F37" s="12"/>
      <c r="G37" s="18">
        <f>SUM(G8:G36)</f>
        <v>35908208944</v>
      </c>
      <c r="H37" s="12"/>
      <c r="I37" s="18">
        <f>SUM(I8:I36)</f>
        <v>53922347187</v>
      </c>
      <c r="J37" s="12"/>
      <c r="K37" s="45"/>
      <c r="L37" s="12"/>
      <c r="M37" s="18">
        <v>646861758443</v>
      </c>
      <c r="N37" s="12"/>
      <c r="O37" s="18">
        <v>524004026445</v>
      </c>
      <c r="P37" s="12"/>
      <c r="Q37" s="43">
        <v>122857731998</v>
      </c>
      <c r="R37" s="43"/>
    </row>
    <row r="38" spans="1:18" x14ac:dyDescent="0.2"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</row>
    <row r="39" spans="1:18" x14ac:dyDescent="0.2">
      <c r="G39" s="22"/>
      <c r="M39" s="22"/>
    </row>
    <row r="40" spans="1:18" x14ac:dyDescent="0.2">
      <c r="G40" s="22"/>
    </row>
    <row r="41" spans="1:18" x14ac:dyDescent="0.2">
      <c r="G41" s="22"/>
      <c r="I41" s="22"/>
      <c r="O41" s="22"/>
    </row>
    <row r="42" spans="1:18" x14ac:dyDescent="0.2">
      <c r="G42" s="22"/>
      <c r="I42" s="22"/>
      <c r="O42" s="22"/>
    </row>
    <row r="43" spans="1:18" x14ac:dyDescent="0.2">
      <c r="G43" s="22"/>
      <c r="I43" s="22"/>
      <c r="Q43" s="22"/>
    </row>
    <row r="44" spans="1:18" x14ac:dyDescent="0.2">
      <c r="Q44" s="22"/>
    </row>
    <row r="45" spans="1:18" x14ac:dyDescent="0.2">
      <c r="I45" s="22"/>
      <c r="Q45" s="22"/>
    </row>
    <row r="46" spans="1:18" x14ac:dyDescent="0.2">
      <c r="I46" s="22"/>
    </row>
    <row r="51" spans="7:9" x14ac:dyDescent="0.2">
      <c r="I51" s="22"/>
    </row>
    <row r="52" spans="7:9" x14ac:dyDescent="0.2">
      <c r="G52" s="22"/>
      <c r="I52" s="22"/>
    </row>
    <row r="53" spans="7:9" x14ac:dyDescent="0.2">
      <c r="I53" s="22"/>
    </row>
    <row r="54" spans="7:9" x14ac:dyDescent="0.2">
      <c r="I54" s="22"/>
    </row>
    <row r="55" spans="7:9" x14ac:dyDescent="0.2">
      <c r="I55" s="22"/>
    </row>
    <row r="56" spans="7:9" x14ac:dyDescent="0.2">
      <c r="I56" s="22"/>
    </row>
  </sheetData>
  <mergeCells count="38">
    <mergeCell ref="Q33:R33"/>
    <mergeCell ref="Q34:R34"/>
    <mergeCell ref="Q35:R35"/>
    <mergeCell ref="Q36:R36"/>
    <mergeCell ref="Q37:R37"/>
    <mergeCell ref="Q28:R28"/>
    <mergeCell ref="Q29:R29"/>
    <mergeCell ref="Q30:R30"/>
    <mergeCell ref="Q31:R31"/>
    <mergeCell ref="Q32:R32"/>
    <mergeCell ref="Q23:R23"/>
    <mergeCell ref="Q24:R24"/>
    <mergeCell ref="Q25:R25"/>
    <mergeCell ref="Q26:R26"/>
    <mergeCell ref="Q27:R27"/>
    <mergeCell ref="Q18:R18"/>
    <mergeCell ref="Q19:R19"/>
    <mergeCell ref="Q20:R20"/>
    <mergeCell ref="Q21:R21"/>
    <mergeCell ref="Q22:R22"/>
    <mergeCell ref="Q13:R13"/>
    <mergeCell ref="Q14:R14"/>
    <mergeCell ref="Q15:R15"/>
    <mergeCell ref="Q16:R16"/>
    <mergeCell ref="Q17:R17"/>
    <mergeCell ref="Q8:R8"/>
    <mergeCell ref="Q9:R9"/>
    <mergeCell ref="Q10:R10"/>
    <mergeCell ref="Q11:R11"/>
    <mergeCell ref="Q12:R12"/>
    <mergeCell ref="A1:Q1"/>
    <mergeCell ref="A2:R2"/>
    <mergeCell ref="A3:R3"/>
    <mergeCell ref="A5:R5"/>
    <mergeCell ref="A6:A7"/>
    <mergeCell ref="C6:I6"/>
    <mergeCell ref="K6:R6"/>
    <mergeCell ref="Q7:R7"/>
  </mergeCells>
  <pageMargins left="0.39" right="0.39" top="0.39" bottom="0.39" header="0" footer="0"/>
  <pageSetup paperSize="0" fitToHeight="0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R53"/>
  <sheetViews>
    <sheetView rightToLeft="1" workbookViewId="0">
      <selection activeCell="K13" sqref="K13"/>
    </sheetView>
  </sheetViews>
  <sheetFormatPr defaultRowHeight="12.75" x14ac:dyDescent="0.2"/>
  <cols>
    <col min="1" max="1" width="40.28515625" customWidth="1"/>
    <col min="2" max="2" width="1.28515625" customWidth="1"/>
    <col min="3" max="3" width="11.7109375" bestFit="1" customWidth="1"/>
    <col min="4" max="4" width="1.28515625" customWidth="1"/>
    <col min="5" max="5" width="17.28515625" bestFit="1" customWidth="1"/>
    <col min="6" max="6" width="1.28515625" customWidth="1"/>
    <col min="7" max="7" width="17.7109375" bestFit="1" customWidth="1"/>
    <col min="8" max="8" width="1.28515625" customWidth="1"/>
    <col min="9" max="9" width="26.28515625" bestFit="1" customWidth="1"/>
    <col min="10" max="10" width="1.28515625" customWidth="1"/>
    <col min="11" max="11" width="11.7109375" bestFit="1" customWidth="1"/>
    <col min="12" max="12" width="1.28515625" customWidth="1"/>
    <col min="13" max="13" width="17.28515625" bestFit="1" customWidth="1"/>
    <col min="14" max="14" width="1.28515625" customWidth="1"/>
    <col min="15" max="15" width="17.5703125" bestFit="1" customWidth="1"/>
    <col min="16" max="16" width="1.28515625" customWidth="1"/>
    <col min="17" max="17" width="15.85546875" customWidth="1"/>
    <col min="18" max="18" width="1.28515625" customWidth="1"/>
    <col min="19" max="19" width="0.28515625" customWidth="1"/>
  </cols>
  <sheetData>
    <row r="1" spans="1:18" ht="29.1" customHeight="1" x14ac:dyDescent="0.2">
      <c r="A1" s="31" t="s">
        <v>0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</row>
    <row r="2" spans="1:18" ht="21.75" customHeight="1" x14ac:dyDescent="0.2">
      <c r="A2" s="31" t="s">
        <v>64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</row>
    <row r="3" spans="1:18" ht="21.75" customHeight="1" x14ac:dyDescent="0.2">
      <c r="A3" s="31" t="s">
        <v>2</v>
      </c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</row>
    <row r="4" spans="1:18" ht="14.45" customHeight="1" x14ac:dyDescent="0.2"/>
    <row r="5" spans="1:18" ht="26.25" customHeight="1" x14ac:dyDescent="0.2">
      <c r="A5" s="32" t="s">
        <v>145</v>
      </c>
      <c r="B5" s="32"/>
      <c r="C5" s="32"/>
      <c r="D5" s="32"/>
      <c r="E5" s="32"/>
      <c r="F5" s="32"/>
      <c r="G5" s="32"/>
      <c r="H5" s="32"/>
      <c r="I5" s="32"/>
      <c r="J5" s="32"/>
      <c r="K5" s="32"/>
      <c r="L5" s="32"/>
      <c r="M5" s="32"/>
      <c r="N5" s="32"/>
      <c r="O5" s="32"/>
      <c r="P5" s="32"/>
      <c r="Q5" s="32"/>
      <c r="R5" s="32"/>
    </row>
    <row r="6" spans="1:18" ht="26.25" customHeight="1" x14ac:dyDescent="0.2">
      <c r="A6" s="33" t="s">
        <v>67</v>
      </c>
      <c r="C6" s="33" t="s">
        <v>83</v>
      </c>
      <c r="D6" s="33"/>
      <c r="E6" s="33"/>
      <c r="F6" s="33"/>
      <c r="G6" s="33"/>
      <c r="H6" s="33"/>
      <c r="I6" s="33"/>
      <c r="K6" s="33" t="s">
        <v>84</v>
      </c>
      <c r="L6" s="33"/>
      <c r="M6" s="33"/>
      <c r="N6" s="33"/>
      <c r="O6" s="33"/>
      <c r="P6" s="33"/>
      <c r="Q6" s="33"/>
      <c r="R6" s="33"/>
    </row>
    <row r="7" spans="1:18" ht="48.75" customHeight="1" x14ac:dyDescent="0.2">
      <c r="A7" s="33"/>
      <c r="C7" s="10" t="s">
        <v>13</v>
      </c>
      <c r="D7" s="3"/>
      <c r="E7" s="10" t="s">
        <v>15</v>
      </c>
      <c r="F7" s="3"/>
      <c r="G7" s="10" t="s">
        <v>143</v>
      </c>
      <c r="H7" s="3"/>
      <c r="I7" s="10" t="s">
        <v>146</v>
      </c>
      <c r="K7" s="10" t="s">
        <v>13</v>
      </c>
      <c r="L7" s="3"/>
      <c r="M7" s="10" t="s">
        <v>15</v>
      </c>
      <c r="N7" s="3"/>
      <c r="O7" s="10" t="s">
        <v>143</v>
      </c>
      <c r="P7" s="3"/>
      <c r="Q7" s="42" t="s">
        <v>146</v>
      </c>
      <c r="R7" s="42"/>
    </row>
    <row r="8" spans="1:18" ht="21.75" customHeight="1" x14ac:dyDescent="0.2">
      <c r="A8" s="5" t="s">
        <v>28</v>
      </c>
      <c r="C8" s="11">
        <v>1666007</v>
      </c>
      <c r="D8" s="12"/>
      <c r="E8" s="11">
        <v>41691907475</v>
      </c>
      <c r="F8" s="12"/>
      <c r="G8" s="11">
        <v>45477572349</v>
      </c>
      <c r="H8" s="12"/>
      <c r="I8" s="11">
        <v>-3785664873</v>
      </c>
      <c r="J8" s="12"/>
      <c r="K8" s="11">
        <v>1666007</v>
      </c>
      <c r="L8" s="12"/>
      <c r="M8" s="11">
        <v>41691907475</v>
      </c>
      <c r="N8" s="12"/>
      <c r="O8" s="11">
        <v>32805719273</v>
      </c>
      <c r="P8" s="12"/>
      <c r="Q8" s="39">
        <v>8886188202</v>
      </c>
      <c r="R8" s="39"/>
    </row>
    <row r="9" spans="1:18" ht="21.75" customHeight="1" x14ac:dyDescent="0.2">
      <c r="A9" s="6" t="s">
        <v>42</v>
      </c>
      <c r="C9" s="14">
        <v>40763446</v>
      </c>
      <c r="D9" s="12"/>
      <c r="E9" s="14">
        <v>131861603273</v>
      </c>
      <c r="F9" s="12"/>
      <c r="G9" s="14">
        <v>106525759281</v>
      </c>
      <c r="H9" s="12"/>
      <c r="I9" s="14">
        <v>25335843992</v>
      </c>
      <c r="J9" s="12"/>
      <c r="K9" s="14">
        <v>40763446</v>
      </c>
      <c r="L9" s="12"/>
      <c r="M9" s="14">
        <v>131861603273</v>
      </c>
      <c r="N9" s="12"/>
      <c r="O9" s="14">
        <v>123037820976</v>
      </c>
      <c r="P9" s="12"/>
      <c r="Q9" s="40">
        <v>8823782297</v>
      </c>
      <c r="R9" s="40"/>
    </row>
    <row r="10" spans="1:18" ht="21.75" customHeight="1" x14ac:dyDescent="0.2">
      <c r="A10" s="6" t="s">
        <v>40</v>
      </c>
      <c r="C10" s="14">
        <v>9290364</v>
      </c>
      <c r="D10" s="12"/>
      <c r="E10" s="14">
        <v>80662308004</v>
      </c>
      <c r="F10" s="12"/>
      <c r="G10" s="14">
        <v>73656210395</v>
      </c>
      <c r="H10" s="12"/>
      <c r="I10" s="14">
        <v>7006097609</v>
      </c>
      <c r="J10" s="12"/>
      <c r="K10" s="14">
        <v>9290364</v>
      </c>
      <c r="L10" s="12"/>
      <c r="M10" s="14">
        <v>80662308004</v>
      </c>
      <c r="N10" s="12"/>
      <c r="O10" s="14">
        <v>33227668226</v>
      </c>
      <c r="P10" s="12"/>
      <c r="Q10" s="40">
        <v>47434639778</v>
      </c>
      <c r="R10" s="40"/>
    </row>
    <row r="11" spans="1:18" ht="21.75" customHeight="1" x14ac:dyDescent="0.2">
      <c r="A11" s="6" t="s">
        <v>23</v>
      </c>
      <c r="C11" s="14">
        <v>2752617</v>
      </c>
      <c r="D11" s="12"/>
      <c r="E11" s="14">
        <v>31820102502</v>
      </c>
      <c r="F11" s="12"/>
      <c r="G11" s="14">
        <v>34332934631</v>
      </c>
      <c r="H11" s="12"/>
      <c r="I11" s="14">
        <v>-2512832128</v>
      </c>
      <c r="J11" s="12"/>
      <c r="K11" s="14">
        <v>2752617</v>
      </c>
      <c r="L11" s="12"/>
      <c r="M11" s="14">
        <v>31820102502</v>
      </c>
      <c r="N11" s="12"/>
      <c r="O11" s="14">
        <v>28763438828</v>
      </c>
      <c r="P11" s="12"/>
      <c r="Q11" s="40">
        <v>3056663674</v>
      </c>
      <c r="R11" s="40"/>
    </row>
    <row r="12" spans="1:18" ht="21.75" customHeight="1" x14ac:dyDescent="0.2">
      <c r="A12" s="6" t="s">
        <v>37</v>
      </c>
      <c r="C12" s="14">
        <v>7327921</v>
      </c>
      <c r="D12" s="12"/>
      <c r="E12" s="14">
        <v>53225741569</v>
      </c>
      <c r="F12" s="12"/>
      <c r="G12" s="14">
        <v>49081114152</v>
      </c>
      <c r="H12" s="12"/>
      <c r="I12" s="14">
        <v>4144627417</v>
      </c>
      <c r="J12" s="12"/>
      <c r="K12" s="14">
        <v>7327921</v>
      </c>
      <c r="L12" s="12"/>
      <c r="M12" s="14">
        <v>53225741569</v>
      </c>
      <c r="N12" s="12"/>
      <c r="O12" s="14">
        <v>39216845072</v>
      </c>
      <c r="P12" s="12"/>
      <c r="Q12" s="40">
        <v>14008896497</v>
      </c>
      <c r="R12" s="40"/>
    </row>
    <row r="13" spans="1:18" ht="21.75" customHeight="1" x14ac:dyDescent="0.2">
      <c r="A13" s="6" t="s">
        <v>55</v>
      </c>
      <c r="C13" s="14">
        <v>3450000</v>
      </c>
      <c r="D13" s="12"/>
      <c r="E13" s="14">
        <v>39710645400</v>
      </c>
      <c r="F13" s="12"/>
      <c r="G13" s="14">
        <v>40274704919</v>
      </c>
      <c r="H13" s="12"/>
      <c r="I13" s="14">
        <v>-564059519</v>
      </c>
      <c r="J13" s="12"/>
      <c r="K13" s="14">
        <v>3450000</v>
      </c>
      <c r="L13" s="12"/>
      <c r="M13" s="14">
        <v>39710645400</v>
      </c>
      <c r="N13" s="12"/>
      <c r="O13" s="14">
        <v>40274704919</v>
      </c>
      <c r="P13" s="12"/>
      <c r="Q13" s="40">
        <v>-564059519</v>
      </c>
      <c r="R13" s="40"/>
    </row>
    <row r="14" spans="1:18" ht="21.75" customHeight="1" x14ac:dyDescent="0.2">
      <c r="A14" s="6" t="s">
        <v>29</v>
      </c>
      <c r="C14" s="14">
        <v>4774839</v>
      </c>
      <c r="D14" s="12"/>
      <c r="E14" s="14">
        <v>81634525190</v>
      </c>
      <c r="F14" s="12"/>
      <c r="G14" s="14">
        <v>109341984135</v>
      </c>
      <c r="H14" s="12"/>
      <c r="I14" s="14">
        <v>-27707458944</v>
      </c>
      <c r="J14" s="12"/>
      <c r="K14" s="14">
        <v>4774839</v>
      </c>
      <c r="L14" s="12"/>
      <c r="M14" s="14">
        <v>81634525190</v>
      </c>
      <c r="N14" s="12"/>
      <c r="O14" s="14">
        <v>34776402490</v>
      </c>
      <c r="P14" s="12"/>
      <c r="Q14" s="40">
        <v>46858122700</v>
      </c>
      <c r="R14" s="40"/>
    </row>
    <row r="15" spans="1:18" ht="21.75" customHeight="1" x14ac:dyDescent="0.2">
      <c r="A15" s="6" t="s">
        <v>45</v>
      </c>
      <c r="C15" s="14">
        <v>1473000</v>
      </c>
      <c r="D15" s="12"/>
      <c r="E15" s="14">
        <v>56125966464</v>
      </c>
      <c r="F15" s="12"/>
      <c r="G15" s="14">
        <v>50294127761</v>
      </c>
      <c r="H15" s="12"/>
      <c r="I15" s="14">
        <v>5831838702</v>
      </c>
      <c r="J15" s="12"/>
      <c r="K15" s="14">
        <v>1473000</v>
      </c>
      <c r="L15" s="12"/>
      <c r="M15" s="14">
        <v>56125966464</v>
      </c>
      <c r="N15" s="12"/>
      <c r="O15" s="14">
        <v>33758040645</v>
      </c>
      <c r="P15" s="12"/>
      <c r="Q15" s="40">
        <v>22367925819</v>
      </c>
      <c r="R15" s="40"/>
    </row>
    <row r="16" spans="1:18" ht="21.75" customHeight="1" x14ac:dyDescent="0.2">
      <c r="A16" s="6" t="s">
        <v>34</v>
      </c>
      <c r="C16" s="14">
        <v>18456022</v>
      </c>
      <c r="D16" s="12"/>
      <c r="E16" s="14">
        <v>64829283602</v>
      </c>
      <c r="F16" s="12"/>
      <c r="G16" s="14">
        <v>57538870347</v>
      </c>
      <c r="H16" s="12"/>
      <c r="I16" s="14">
        <v>7290413255</v>
      </c>
      <c r="J16" s="12"/>
      <c r="K16" s="14">
        <v>18456022</v>
      </c>
      <c r="L16" s="12"/>
      <c r="M16" s="14">
        <v>64829283602</v>
      </c>
      <c r="N16" s="12"/>
      <c r="O16" s="14">
        <v>54156940460</v>
      </c>
      <c r="P16" s="12"/>
      <c r="Q16" s="40">
        <v>10672343142</v>
      </c>
      <c r="R16" s="40"/>
    </row>
    <row r="17" spans="1:18" ht="21.75" customHeight="1" x14ac:dyDescent="0.2">
      <c r="A17" s="6" t="s">
        <v>31</v>
      </c>
      <c r="C17" s="14">
        <v>585000</v>
      </c>
      <c r="D17" s="12"/>
      <c r="E17" s="14">
        <v>4050575135</v>
      </c>
      <c r="F17" s="12"/>
      <c r="G17" s="14">
        <v>4050575135</v>
      </c>
      <c r="H17" s="12"/>
      <c r="I17" s="14">
        <v>0</v>
      </c>
      <c r="J17" s="12"/>
      <c r="K17" s="14">
        <v>585000</v>
      </c>
      <c r="L17" s="12"/>
      <c r="M17" s="14">
        <v>4050575135</v>
      </c>
      <c r="N17" s="12"/>
      <c r="O17" s="14">
        <v>4475351625</v>
      </c>
      <c r="P17" s="12"/>
      <c r="Q17" s="40">
        <v>-424776489</v>
      </c>
      <c r="R17" s="40"/>
    </row>
    <row r="18" spans="1:18" ht="21.75" customHeight="1" x14ac:dyDescent="0.2">
      <c r="A18" s="6" t="s">
        <v>54</v>
      </c>
      <c r="C18" s="14">
        <v>3910000</v>
      </c>
      <c r="D18" s="12"/>
      <c r="E18" s="14">
        <v>44151847466</v>
      </c>
      <c r="F18" s="12"/>
      <c r="G18" s="14">
        <v>37635245184</v>
      </c>
      <c r="H18" s="12"/>
      <c r="I18" s="14">
        <v>6516602281</v>
      </c>
      <c r="J18" s="12"/>
      <c r="K18" s="14">
        <v>3910000</v>
      </c>
      <c r="L18" s="12"/>
      <c r="M18" s="14">
        <v>44151847466</v>
      </c>
      <c r="N18" s="12"/>
      <c r="O18" s="14">
        <v>37635245184</v>
      </c>
      <c r="P18" s="12"/>
      <c r="Q18" s="40">
        <v>6516602281</v>
      </c>
      <c r="R18" s="40"/>
    </row>
    <row r="19" spans="1:18" ht="21.75" customHeight="1" x14ac:dyDescent="0.2">
      <c r="A19" s="6" t="s">
        <v>20</v>
      </c>
      <c r="C19" s="14">
        <v>27109793</v>
      </c>
      <c r="D19" s="12"/>
      <c r="E19" s="14">
        <v>99261864567</v>
      </c>
      <c r="F19" s="12"/>
      <c r="G19" s="14">
        <v>95373946550</v>
      </c>
      <c r="H19" s="12"/>
      <c r="I19" s="14">
        <v>3887918017</v>
      </c>
      <c r="J19" s="12"/>
      <c r="K19" s="14">
        <v>27109793</v>
      </c>
      <c r="L19" s="12"/>
      <c r="M19" s="14">
        <v>99261864567</v>
      </c>
      <c r="N19" s="12"/>
      <c r="O19" s="14">
        <v>71750461427</v>
      </c>
      <c r="P19" s="12"/>
      <c r="Q19" s="40">
        <v>27511403140</v>
      </c>
      <c r="R19" s="40"/>
    </row>
    <row r="20" spans="1:18" ht="21.75" customHeight="1" x14ac:dyDescent="0.2">
      <c r="A20" s="6" t="s">
        <v>33</v>
      </c>
      <c r="C20" s="14">
        <v>3250000</v>
      </c>
      <c r="D20" s="12"/>
      <c r="E20" s="14">
        <v>34731930675</v>
      </c>
      <c r="F20" s="12"/>
      <c r="G20" s="14">
        <v>35828389025</v>
      </c>
      <c r="H20" s="12"/>
      <c r="I20" s="14">
        <v>-1096458350</v>
      </c>
      <c r="J20" s="12"/>
      <c r="K20" s="14">
        <v>3250000</v>
      </c>
      <c r="L20" s="12"/>
      <c r="M20" s="14">
        <v>34731930675</v>
      </c>
      <c r="N20" s="12"/>
      <c r="O20" s="14">
        <v>24155644226</v>
      </c>
      <c r="P20" s="12"/>
      <c r="Q20" s="40">
        <v>10576286449</v>
      </c>
      <c r="R20" s="40"/>
    </row>
    <row r="21" spans="1:18" ht="21.75" customHeight="1" x14ac:dyDescent="0.2">
      <c r="A21" s="6" t="s">
        <v>50</v>
      </c>
      <c r="C21" s="14">
        <v>6250000</v>
      </c>
      <c r="D21" s="12"/>
      <c r="E21" s="14">
        <v>49799550625</v>
      </c>
      <c r="F21" s="12"/>
      <c r="G21" s="14">
        <v>48931314375</v>
      </c>
      <c r="H21" s="12"/>
      <c r="I21" s="14">
        <v>868236249</v>
      </c>
      <c r="J21" s="12"/>
      <c r="K21" s="14">
        <v>6250000</v>
      </c>
      <c r="L21" s="12"/>
      <c r="M21" s="14">
        <v>49799550625</v>
      </c>
      <c r="N21" s="12"/>
      <c r="O21" s="14">
        <v>39563971152</v>
      </c>
      <c r="P21" s="12"/>
      <c r="Q21" s="40">
        <v>10235579473</v>
      </c>
      <c r="R21" s="40"/>
    </row>
    <row r="22" spans="1:18" ht="21.75" customHeight="1" x14ac:dyDescent="0.2">
      <c r="A22" s="6" t="s">
        <v>25</v>
      </c>
      <c r="C22" s="14">
        <v>1909782</v>
      </c>
      <c r="D22" s="12"/>
      <c r="E22" s="14">
        <v>97195544263</v>
      </c>
      <c r="F22" s="12"/>
      <c r="G22" s="14">
        <v>67657483155</v>
      </c>
      <c r="H22" s="12"/>
      <c r="I22" s="14">
        <v>29538061108</v>
      </c>
      <c r="J22" s="12"/>
      <c r="K22" s="14">
        <v>1909782</v>
      </c>
      <c r="L22" s="12"/>
      <c r="M22" s="14">
        <v>97195544263</v>
      </c>
      <c r="N22" s="12"/>
      <c r="O22" s="14">
        <v>64475037422</v>
      </c>
      <c r="P22" s="12"/>
      <c r="Q22" s="40">
        <v>32720506841</v>
      </c>
      <c r="R22" s="40"/>
    </row>
    <row r="23" spans="1:18" ht="21.75" customHeight="1" x14ac:dyDescent="0.2">
      <c r="A23" s="6" t="s">
        <v>53</v>
      </c>
      <c r="C23" s="14">
        <v>2928000</v>
      </c>
      <c r="D23" s="12"/>
      <c r="E23" s="14">
        <v>39658253544</v>
      </c>
      <c r="F23" s="12"/>
      <c r="G23" s="14">
        <v>40093876999</v>
      </c>
      <c r="H23" s="12"/>
      <c r="I23" s="14">
        <v>-435623455</v>
      </c>
      <c r="J23" s="12"/>
      <c r="K23" s="14">
        <v>2928000</v>
      </c>
      <c r="L23" s="12"/>
      <c r="M23" s="14">
        <v>39658253544</v>
      </c>
      <c r="N23" s="12"/>
      <c r="O23" s="14">
        <v>40093876999</v>
      </c>
      <c r="P23" s="12"/>
      <c r="Q23" s="40">
        <v>-435623455</v>
      </c>
      <c r="R23" s="40"/>
    </row>
    <row r="24" spans="1:18" ht="21.75" customHeight="1" x14ac:dyDescent="0.2">
      <c r="A24" s="6" t="s">
        <v>32</v>
      </c>
      <c r="C24" s="14">
        <v>1450000</v>
      </c>
      <c r="D24" s="12"/>
      <c r="E24" s="14">
        <v>13855562145</v>
      </c>
      <c r="F24" s="12"/>
      <c r="G24" s="14">
        <v>11373646807</v>
      </c>
      <c r="H24" s="12"/>
      <c r="I24" s="14">
        <v>2481915338</v>
      </c>
      <c r="J24" s="12"/>
      <c r="K24" s="14">
        <v>1450000</v>
      </c>
      <c r="L24" s="12"/>
      <c r="M24" s="14">
        <v>13855562145</v>
      </c>
      <c r="N24" s="12"/>
      <c r="O24" s="14">
        <v>7458167394</v>
      </c>
      <c r="P24" s="12"/>
      <c r="Q24" s="40">
        <v>6397394751</v>
      </c>
      <c r="R24" s="40"/>
    </row>
    <row r="25" spans="1:18" ht="21.75" customHeight="1" x14ac:dyDescent="0.2">
      <c r="A25" s="6" t="s">
        <v>47</v>
      </c>
      <c r="C25" s="14">
        <v>7066666</v>
      </c>
      <c r="D25" s="12"/>
      <c r="E25" s="14">
        <v>85518848033</v>
      </c>
      <c r="F25" s="12"/>
      <c r="G25" s="14">
        <v>83050413144</v>
      </c>
      <c r="H25" s="12"/>
      <c r="I25" s="14">
        <v>2468434889</v>
      </c>
      <c r="J25" s="12"/>
      <c r="K25" s="14">
        <v>7066666</v>
      </c>
      <c r="L25" s="12"/>
      <c r="M25" s="14">
        <v>85518848033</v>
      </c>
      <c r="N25" s="12"/>
      <c r="O25" s="14">
        <v>42032460592</v>
      </c>
      <c r="P25" s="12"/>
      <c r="Q25" s="40">
        <v>43486387441</v>
      </c>
      <c r="R25" s="40"/>
    </row>
    <row r="26" spans="1:18" ht="21.75" customHeight="1" x14ac:dyDescent="0.2">
      <c r="A26" s="6" t="s">
        <v>36</v>
      </c>
      <c r="C26" s="14">
        <v>3396928</v>
      </c>
      <c r="D26" s="12"/>
      <c r="E26" s="14">
        <v>69065023107</v>
      </c>
      <c r="F26" s="12"/>
      <c r="G26" s="14">
        <v>64885392621</v>
      </c>
      <c r="H26" s="12"/>
      <c r="I26" s="14">
        <v>4179630486</v>
      </c>
      <c r="J26" s="12"/>
      <c r="K26" s="14">
        <v>3396928</v>
      </c>
      <c r="L26" s="12"/>
      <c r="M26" s="14">
        <v>69065023107</v>
      </c>
      <c r="N26" s="12"/>
      <c r="O26" s="14">
        <v>50346899777</v>
      </c>
      <c r="P26" s="12"/>
      <c r="Q26" s="40">
        <v>18718123330</v>
      </c>
      <c r="R26" s="40"/>
    </row>
    <row r="27" spans="1:18" ht="21.75" customHeight="1" x14ac:dyDescent="0.2">
      <c r="A27" s="6" t="s">
        <v>19</v>
      </c>
      <c r="C27" s="14">
        <v>10660000</v>
      </c>
      <c r="D27" s="12"/>
      <c r="E27" s="14">
        <v>49714711540</v>
      </c>
      <c r="F27" s="12"/>
      <c r="G27" s="14">
        <v>44108584494</v>
      </c>
      <c r="H27" s="12"/>
      <c r="I27" s="14">
        <v>5606127045</v>
      </c>
      <c r="J27" s="12"/>
      <c r="K27" s="14">
        <v>10660000</v>
      </c>
      <c r="L27" s="12"/>
      <c r="M27" s="14">
        <v>49714711540</v>
      </c>
      <c r="N27" s="12"/>
      <c r="O27" s="14">
        <v>37194883933</v>
      </c>
      <c r="P27" s="12"/>
      <c r="Q27" s="40">
        <v>12519827607</v>
      </c>
      <c r="R27" s="40"/>
    </row>
    <row r="28" spans="1:18" ht="21.75" customHeight="1" x14ac:dyDescent="0.2">
      <c r="A28" s="6" t="s">
        <v>35</v>
      </c>
      <c r="C28" s="14">
        <v>3541351</v>
      </c>
      <c r="D28" s="12"/>
      <c r="E28" s="14">
        <v>82227046748</v>
      </c>
      <c r="F28" s="12"/>
      <c r="G28" s="14">
        <v>64130068511</v>
      </c>
      <c r="H28" s="12"/>
      <c r="I28" s="14">
        <v>18096978237</v>
      </c>
      <c r="J28" s="12"/>
      <c r="K28" s="14">
        <v>3541351</v>
      </c>
      <c r="L28" s="12"/>
      <c r="M28" s="14">
        <v>82227046748</v>
      </c>
      <c r="N28" s="12"/>
      <c r="O28" s="14">
        <v>67568830383</v>
      </c>
      <c r="P28" s="12"/>
      <c r="Q28" s="40">
        <v>14658216365</v>
      </c>
      <c r="R28" s="40"/>
    </row>
    <row r="29" spans="1:18" ht="21.75" customHeight="1" x14ac:dyDescent="0.2">
      <c r="A29" s="6" t="s">
        <v>44</v>
      </c>
      <c r="C29" s="14">
        <v>15571808</v>
      </c>
      <c r="D29" s="12"/>
      <c r="E29" s="14">
        <v>38767657751</v>
      </c>
      <c r="F29" s="12"/>
      <c r="G29" s="14">
        <v>37701508534</v>
      </c>
      <c r="H29" s="12"/>
      <c r="I29" s="14">
        <v>1066149217</v>
      </c>
      <c r="J29" s="12"/>
      <c r="K29" s="14">
        <v>15571808</v>
      </c>
      <c r="L29" s="12"/>
      <c r="M29" s="14">
        <v>38767657751</v>
      </c>
      <c r="N29" s="12"/>
      <c r="O29" s="14">
        <v>29450440683</v>
      </c>
      <c r="P29" s="12"/>
      <c r="Q29" s="40">
        <v>9317217068</v>
      </c>
      <c r="R29" s="40"/>
    </row>
    <row r="30" spans="1:18" ht="21.75" customHeight="1" x14ac:dyDescent="0.2">
      <c r="A30" s="6" t="s">
        <v>48</v>
      </c>
      <c r="C30" s="14">
        <v>2674134</v>
      </c>
      <c r="D30" s="12"/>
      <c r="E30" s="14">
        <v>75384882244</v>
      </c>
      <c r="F30" s="12"/>
      <c r="G30" s="14">
        <v>62329844558</v>
      </c>
      <c r="H30" s="12"/>
      <c r="I30" s="14">
        <v>13055037686</v>
      </c>
      <c r="J30" s="12"/>
      <c r="K30" s="14">
        <v>2674134</v>
      </c>
      <c r="L30" s="12"/>
      <c r="M30" s="14">
        <v>75384882244</v>
      </c>
      <c r="N30" s="12"/>
      <c r="O30" s="14">
        <v>40657123768</v>
      </c>
      <c r="P30" s="12"/>
      <c r="Q30" s="40">
        <v>34727758476</v>
      </c>
      <c r="R30" s="40"/>
    </row>
    <row r="31" spans="1:18" ht="21.75" customHeight="1" x14ac:dyDescent="0.2">
      <c r="A31" s="6" t="s">
        <v>51</v>
      </c>
      <c r="C31" s="14">
        <v>125000</v>
      </c>
      <c r="D31" s="12"/>
      <c r="E31" s="14">
        <v>6343085975</v>
      </c>
      <c r="F31" s="12"/>
      <c r="G31" s="14">
        <v>6062769700</v>
      </c>
      <c r="H31" s="12"/>
      <c r="I31" s="14">
        <v>280316274</v>
      </c>
      <c r="J31" s="12"/>
      <c r="K31" s="14">
        <v>125000</v>
      </c>
      <c r="L31" s="12"/>
      <c r="M31" s="14">
        <v>6343085975</v>
      </c>
      <c r="N31" s="12"/>
      <c r="O31" s="14">
        <v>4912955600</v>
      </c>
      <c r="P31" s="12"/>
      <c r="Q31" s="40">
        <v>1430130375</v>
      </c>
      <c r="R31" s="40"/>
    </row>
    <row r="32" spans="1:18" ht="21.75" customHeight="1" x14ac:dyDescent="0.2">
      <c r="A32" s="6" t="s">
        <v>46</v>
      </c>
      <c r="C32" s="14">
        <v>11726429</v>
      </c>
      <c r="D32" s="12"/>
      <c r="E32" s="14">
        <v>282865901840</v>
      </c>
      <c r="F32" s="12"/>
      <c r="G32" s="14">
        <v>232875380896</v>
      </c>
      <c r="H32" s="12"/>
      <c r="I32" s="14">
        <v>49990520944</v>
      </c>
      <c r="J32" s="12"/>
      <c r="K32" s="14">
        <v>11726429</v>
      </c>
      <c r="L32" s="12"/>
      <c r="M32" s="14">
        <v>282865901840</v>
      </c>
      <c r="N32" s="12"/>
      <c r="O32" s="14">
        <v>98164806385</v>
      </c>
      <c r="P32" s="12"/>
      <c r="Q32" s="40">
        <v>184701095455</v>
      </c>
      <c r="R32" s="40"/>
    </row>
    <row r="33" spans="1:18" ht="21.75" customHeight="1" x14ac:dyDescent="0.2">
      <c r="A33" s="6" t="s">
        <v>21</v>
      </c>
      <c r="C33" s="14">
        <v>13590719</v>
      </c>
      <c r="D33" s="12"/>
      <c r="E33" s="14">
        <v>167222218002</v>
      </c>
      <c r="F33" s="12"/>
      <c r="G33" s="14">
        <v>157066237937</v>
      </c>
      <c r="H33" s="12"/>
      <c r="I33" s="14">
        <v>10155980065</v>
      </c>
      <c r="J33" s="12"/>
      <c r="K33" s="14">
        <v>13590719</v>
      </c>
      <c r="L33" s="12"/>
      <c r="M33" s="14">
        <v>167222218002</v>
      </c>
      <c r="N33" s="12"/>
      <c r="O33" s="14">
        <v>87611493856</v>
      </c>
      <c r="P33" s="12"/>
      <c r="Q33" s="40">
        <v>79610724146</v>
      </c>
      <c r="R33" s="40"/>
    </row>
    <row r="34" spans="1:18" ht="21.75" customHeight="1" x14ac:dyDescent="0.2">
      <c r="A34" s="6" t="s">
        <v>30</v>
      </c>
      <c r="C34" s="14">
        <v>3250000</v>
      </c>
      <c r="D34" s="12"/>
      <c r="E34" s="14">
        <v>59563487425</v>
      </c>
      <c r="F34" s="12"/>
      <c r="G34" s="14">
        <v>46921967625</v>
      </c>
      <c r="H34" s="12"/>
      <c r="I34" s="14">
        <v>12641519800</v>
      </c>
      <c r="J34" s="12"/>
      <c r="K34" s="14">
        <v>3250000</v>
      </c>
      <c r="L34" s="12"/>
      <c r="M34" s="14">
        <v>59563487425</v>
      </c>
      <c r="N34" s="12"/>
      <c r="O34" s="14">
        <v>39329485121</v>
      </c>
      <c r="P34" s="12"/>
      <c r="Q34" s="40">
        <v>20234002304</v>
      </c>
      <c r="R34" s="40"/>
    </row>
    <row r="35" spans="1:18" ht="21.75" customHeight="1" x14ac:dyDescent="0.2">
      <c r="A35" s="6" t="s">
        <v>22</v>
      </c>
      <c r="C35" s="14">
        <v>8818750</v>
      </c>
      <c r="D35" s="12"/>
      <c r="E35" s="14">
        <v>128808553240</v>
      </c>
      <c r="F35" s="12"/>
      <c r="G35" s="14">
        <v>106582077341</v>
      </c>
      <c r="H35" s="12"/>
      <c r="I35" s="14">
        <v>22226475899</v>
      </c>
      <c r="J35" s="12"/>
      <c r="K35" s="14">
        <v>8818750</v>
      </c>
      <c r="L35" s="12"/>
      <c r="M35" s="14">
        <v>128808553240</v>
      </c>
      <c r="N35" s="12"/>
      <c r="O35" s="14">
        <v>62590998460</v>
      </c>
      <c r="P35" s="12"/>
      <c r="Q35" s="40">
        <v>66217554780</v>
      </c>
      <c r="R35" s="40"/>
    </row>
    <row r="36" spans="1:18" ht="21.75" customHeight="1" x14ac:dyDescent="0.2">
      <c r="A36" s="6" t="s">
        <v>27</v>
      </c>
      <c r="C36" s="14">
        <v>2709250</v>
      </c>
      <c r="D36" s="12"/>
      <c r="E36" s="14">
        <v>22474250679</v>
      </c>
      <c r="F36" s="12"/>
      <c r="G36" s="14">
        <v>19947241631</v>
      </c>
      <c r="H36" s="12"/>
      <c r="I36" s="14">
        <v>2527009048</v>
      </c>
      <c r="J36" s="12"/>
      <c r="K36" s="14">
        <v>2709250</v>
      </c>
      <c r="L36" s="12"/>
      <c r="M36" s="14">
        <v>22474250679</v>
      </c>
      <c r="N36" s="12"/>
      <c r="O36" s="14">
        <v>17111466547</v>
      </c>
      <c r="P36" s="12"/>
      <c r="Q36" s="40">
        <v>5362784132</v>
      </c>
      <c r="R36" s="40"/>
    </row>
    <row r="37" spans="1:18" ht="21.75" customHeight="1" x14ac:dyDescent="0.2">
      <c r="A37" s="6" t="s">
        <v>39</v>
      </c>
      <c r="C37" s="14">
        <v>371000</v>
      </c>
      <c r="D37" s="12"/>
      <c r="E37" s="14">
        <v>78448965427</v>
      </c>
      <c r="F37" s="12"/>
      <c r="G37" s="14">
        <v>71564893848</v>
      </c>
      <c r="H37" s="12"/>
      <c r="I37" s="14">
        <v>6884071578</v>
      </c>
      <c r="J37" s="12"/>
      <c r="K37" s="14">
        <v>371000</v>
      </c>
      <c r="L37" s="12"/>
      <c r="M37" s="14">
        <v>78448965427</v>
      </c>
      <c r="N37" s="12"/>
      <c r="O37" s="14">
        <v>65461987373</v>
      </c>
      <c r="P37" s="12"/>
      <c r="Q37" s="40">
        <v>12986978053</v>
      </c>
      <c r="R37" s="40"/>
    </row>
    <row r="38" spans="1:18" ht="21.75" customHeight="1" x14ac:dyDescent="0.2">
      <c r="A38" s="6" t="s">
        <v>43</v>
      </c>
      <c r="C38" s="14">
        <v>1716592</v>
      </c>
      <c r="D38" s="12"/>
      <c r="E38" s="14">
        <v>48919429203</v>
      </c>
      <c r="F38" s="12"/>
      <c r="G38" s="14">
        <v>43264397693</v>
      </c>
      <c r="H38" s="12"/>
      <c r="I38" s="14">
        <v>5655031510</v>
      </c>
      <c r="J38" s="12"/>
      <c r="K38" s="14">
        <v>1716592</v>
      </c>
      <c r="L38" s="12"/>
      <c r="M38" s="14">
        <v>48919429203</v>
      </c>
      <c r="N38" s="12"/>
      <c r="O38" s="14">
        <v>18976724799</v>
      </c>
      <c r="P38" s="12"/>
      <c r="Q38" s="40">
        <v>29942704404</v>
      </c>
      <c r="R38" s="40"/>
    </row>
    <row r="39" spans="1:18" ht="21.75" customHeight="1" x14ac:dyDescent="0.2">
      <c r="A39" s="6" t="s">
        <v>49</v>
      </c>
      <c r="C39" s="14">
        <v>6238343</v>
      </c>
      <c r="D39" s="12"/>
      <c r="E39" s="14">
        <v>41845215314</v>
      </c>
      <c r="F39" s="12"/>
      <c r="G39" s="14">
        <v>38873957422</v>
      </c>
      <c r="H39" s="12"/>
      <c r="I39" s="14">
        <v>2971257892</v>
      </c>
      <c r="J39" s="12"/>
      <c r="K39" s="14">
        <v>6238343</v>
      </c>
      <c r="L39" s="12"/>
      <c r="M39" s="14">
        <v>41845215314</v>
      </c>
      <c r="N39" s="12"/>
      <c r="O39" s="14">
        <v>25459966107</v>
      </c>
      <c r="P39" s="12"/>
      <c r="Q39" s="40">
        <v>16385249207</v>
      </c>
      <c r="R39" s="40"/>
    </row>
    <row r="40" spans="1:18" ht="21.75" customHeight="1" x14ac:dyDescent="0.2">
      <c r="A40" s="6" t="s">
        <v>26</v>
      </c>
      <c r="C40" s="14">
        <v>11893480</v>
      </c>
      <c r="D40" s="12"/>
      <c r="E40" s="14">
        <v>116481233354</v>
      </c>
      <c r="F40" s="12"/>
      <c r="G40" s="14">
        <v>115301079014</v>
      </c>
      <c r="H40" s="12"/>
      <c r="I40" s="14">
        <v>1180154340</v>
      </c>
      <c r="J40" s="12"/>
      <c r="K40" s="14">
        <v>11893480</v>
      </c>
      <c r="L40" s="12"/>
      <c r="M40" s="14">
        <v>116481233354</v>
      </c>
      <c r="N40" s="12"/>
      <c r="O40" s="14">
        <v>70230435499</v>
      </c>
      <c r="P40" s="12"/>
      <c r="Q40" s="40">
        <v>46250797855</v>
      </c>
      <c r="R40" s="40"/>
    </row>
    <row r="41" spans="1:18" ht="21.75" customHeight="1" x14ac:dyDescent="0.2">
      <c r="A41" s="6" t="s">
        <v>38</v>
      </c>
      <c r="C41" s="14">
        <v>446091</v>
      </c>
      <c r="D41" s="12"/>
      <c r="E41" s="14">
        <v>71309741639</v>
      </c>
      <c r="F41" s="12"/>
      <c r="G41" s="14">
        <v>71309741639</v>
      </c>
      <c r="H41" s="12"/>
      <c r="I41" s="14">
        <v>0</v>
      </c>
      <c r="J41" s="12"/>
      <c r="K41" s="14">
        <v>446091</v>
      </c>
      <c r="L41" s="12"/>
      <c r="M41" s="14">
        <v>71309741639</v>
      </c>
      <c r="N41" s="12"/>
      <c r="O41" s="14">
        <v>61301589817</v>
      </c>
      <c r="P41" s="12"/>
      <c r="Q41" s="40">
        <v>10008151822</v>
      </c>
      <c r="R41" s="40"/>
    </row>
    <row r="42" spans="1:18" ht="21.75" customHeight="1" x14ac:dyDescent="0.2">
      <c r="A42" s="6" t="s">
        <v>24</v>
      </c>
      <c r="C42" s="14">
        <v>8000335</v>
      </c>
      <c r="D42" s="12"/>
      <c r="E42" s="14">
        <v>106852107844</v>
      </c>
      <c r="F42" s="12"/>
      <c r="G42" s="14">
        <v>84068634626</v>
      </c>
      <c r="H42" s="12"/>
      <c r="I42" s="14">
        <v>22783473218</v>
      </c>
      <c r="J42" s="12"/>
      <c r="K42" s="14">
        <v>8000335</v>
      </c>
      <c r="L42" s="12"/>
      <c r="M42" s="14">
        <v>106852107844</v>
      </c>
      <c r="N42" s="12"/>
      <c r="O42" s="14">
        <v>80541582999</v>
      </c>
      <c r="P42" s="12"/>
      <c r="Q42" s="40">
        <v>26310524845</v>
      </c>
      <c r="R42" s="40"/>
    </row>
    <row r="43" spans="1:18" ht="21.75" customHeight="1" x14ac:dyDescent="0.2">
      <c r="A43" s="7" t="s">
        <v>52</v>
      </c>
      <c r="C43" s="45">
        <v>219000</v>
      </c>
      <c r="D43" s="12"/>
      <c r="E43" s="16">
        <v>6534425399</v>
      </c>
      <c r="F43" s="12"/>
      <c r="G43" s="16">
        <f>5975946075-5494</f>
        <v>5975940581</v>
      </c>
      <c r="H43" s="12"/>
      <c r="I43" s="16">
        <f>E43-G43</f>
        <v>558484818</v>
      </c>
      <c r="J43" s="12"/>
      <c r="K43" s="45">
        <v>219000</v>
      </c>
      <c r="L43" s="12"/>
      <c r="M43" s="16">
        <v>6534425399</v>
      </c>
      <c r="N43" s="12"/>
      <c r="O43" s="16">
        <f>5291854763-5478</f>
        <v>5291849285</v>
      </c>
      <c r="P43" s="12"/>
      <c r="Q43" s="41">
        <f>M43-O43</f>
        <v>1242576114</v>
      </c>
      <c r="R43" s="41"/>
    </row>
    <row r="44" spans="1:18" ht="21.75" customHeight="1" x14ac:dyDescent="0.2">
      <c r="A44" s="9" t="s">
        <v>56</v>
      </c>
      <c r="C44" s="45"/>
      <c r="D44" s="12"/>
      <c r="E44" s="18">
        <v>2502613996663</v>
      </c>
      <c r="F44" s="12"/>
      <c r="G44" s="18">
        <f>SUM(G8:G43)</f>
        <v>2263487887015</v>
      </c>
      <c r="H44" s="12"/>
      <c r="I44" s="18">
        <f>SUM(I8:I43)</f>
        <v>239126109645</v>
      </c>
      <c r="J44" s="12"/>
      <c r="K44" s="45"/>
      <c r="L44" s="12"/>
      <c r="M44" s="18">
        <v>2502613996663</v>
      </c>
      <c r="N44" s="12"/>
      <c r="O44" s="18">
        <f>SUM(O8:O43)</f>
        <v>1613861317302</v>
      </c>
      <c r="P44" s="12"/>
      <c r="Q44" s="43">
        <f>SUM(Q8:R43)</f>
        <v>888752679360</v>
      </c>
      <c r="R44" s="43"/>
    </row>
    <row r="47" spans="1:18" x14ac:dyDescent="0.2">
      <c r="I47" s="22"/>
      <c r="Q47" s="22"/>
    </row>
    <row r="48" spans="1:18" x14ac:dyDescent="0.2">
      <c r="O48" s="22"/>
      <c r="Q48" s="22"/>
    </row>
    <row r="49" spans="9:17" x14ac:dyDescent="0.2">
      <c r="I49" s="22"/>
      <c r="O49" s="22"/>
      <c r="Q49" s="22"/>
    </row>
    <row r="50" spans="9:17" x14ac:dyDescent="0.2">
      <c r="I50" s="22"/>
      <c r="O50" s="22"/>
    </row>
    <row r="52" spans="9:17" x14ac:dyDescent="0.2">
      <c r="Q52" s="22"/>
    </row>
    <row r="53" spans="9:17" x14ac:dyDescent="0.2">
      <c r="I53" s="22"/>
    </row>
  </sheetData>
  <mergeCells count="45">
    <mergeCell ref="Q43:R43"/>
    <mergeCell ref="Q44:R44"/>
    <mergeCell ref="Q38:R38"/>
    <mergeCell ref="Q39:R39"/>
    <mergeCell ref="Q40:R40"/>
    <mergeCell ref="Q41:R41"/>
    <mergeCell ref="Q42:R42"/>
    <mergeCell ref="Q33:R33"/>
    <mergeCell ref="Q34:R34"/>
    <mergeCell ref="Q35:R35"/>
    <mergeCell ref="Q36:R36"/>
    <mergeCell ref="Q37:R37"/>
    <mergeCell ref="Q28:R28"/>
    <mergeCell ref="Q29:R29"/>
    <mergeCell ref="Q30:R30"/>
    <mergeCell ref="Q31:R31"/>
    <mergeCell ref="Q32:R32"/>
    <mergeCell ref="Q23:R23"/>
    <mergeCell ref="Q24:R24"/>
    <mergeCell ref="Q25:R25"/>
    <mergeCell ref="Q26:R26"/>
    <mergeCell ref="Q27:R27"/>
    <mergeCell ref="Q18:R18"/>
    <mergeCell ref="Q19:R19"/>
    <mergeCell ref="Q20:R20"/>
    <mergeCell ref="Q21:R21"/>
    <mergeCell ref="Q22:R22"/>
    <mergeCell ref="Q13:R13"/>
    <mergeCell ref="Q14:R14"/>
    <mergeCell ref="Q15:R15"/>
    <mergeCell ref="Q16:R16"/>
    <mergeCell ref="Q17:R17"/>
    <mergeCell ref="Q8:R8"/>
    <mergeCell ref="Q9:R9"/>
    <mergeCell ref="Q10:R10"/>
    <mergeCell ref="Q11:R11"/>
    <mergeCell ref="Q12:R12"/>
    <mergeCell ref="A1:Q1"/>
    <mergeCell ref="A2:R2"/>
    <mergeCell ref="A3:R3"/>
    <mergeCell ref="A5:R5"/>
    <mergeCell ref="A6:A7"/>
    <mergeCell ref="C6:I6"/>
    <mergeCell ref="K6:R6"/>
    <mergeCell ref="Q7:R7"/>
  </mergeCells>
  <pageMargins left="0.39" right="0.39" top="0.39" bottom="0.39" header="0" footer="0"/>
  <pageSetup paperSize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10</vt:i4>
      </vt:variant>
      <vt:variant>
        <vt:lpstr>Named Ranges</vt:lpstr>
      </vt:variant>
      <vt:variant>
        <vt:i4>10</vt:i4>
      </vt:variant>
    </vt:vector>
  </HeadingPairs>
  <TitlesOfParts>
    <vt:vector size="20" baseType="lpstr">
      <vt:lpstr>سهام</vt:lpstr>
      <vt:lpstr>سپرده</vt:lpstr>
      <vt:lpstr>درآمد</vt:lpstr>
      <vt:lpstr>درآمد سرمایه گذاری در سهام</vt:lpstr>
      <vt:lpstr>درآمد سپرده بانکی</vt:lpstr>
      <vt:lpstr>سایر درآمدها</vt:lpstr>
      <vt:lpstr>درآمد سود سهام</vt:lpstr>
      <vt:lpstr>سود سپرده بانکی</vt:lpstr>
      <vt:lpstr>درآمد ناشی از فروش</vt:lpstr>
      <vt:lpstr>درآمد ناشی از تغییر قیمت اوراق</vt:lpstr>
      <vt:lpstr>درآمد!Print_Area</vt:lpstr>
      <vt:lpstr>'درآمد سپرده بانکی'!Print_Area</vt:lpstr>
      <vt:lpstr>'درآمد سرمایه گذاری در سهام'!Print_Area</vt:lpstr>
      <vt:lpstr>'درآمد سود سهام'!Print_Area</vt:lpstr>
      <vt:lpstr>'درآمد ناشی از تغییر قیمت اوراق'!Print_Area</vt:lpstr>
      <vt:lpstr>'درآمد ناشی از فروش'!Print_Area</vt:lpstr>
      <vt:lpstr>'سایر درآمدها'!Print_Area</vt:lpstr>
      <vt:lpstr>سپرده!Print_Area</vt:lpstr>
      <vt:lpstr>'سود سپرده بانکی'!Print_Area</vt:lpstr>
      <vt:lpstr>سهام!Print_Area</vt:lpstr>
    </vt:vector>
  </TitlesOfParts>
  <Company>Stimulsoft Reports 2022.1.1 from 7 December 2021, 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Reyhane Banki</dc:creator>
  <dc:description/>
  <cp:lastModifiedBy>Ghazaleh Khademian</cp:lastModifiedBy>
  <dcterms:created xsi:type="dcterms:W3CDTF">2026-09-28T05:02:12Z</dcterms:created>
  <dcterms:modified xsi:type="dcterms:W3CDTF">2026-09-29T05:31:13Z</dcterms:modified>
</cp:coreProperties>
</file>